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sftorg-my.sharepoint.com/personal/ryan_tennyson_scottishfuturestrust_org_uk/Documents/0_SFT_WIP/0.1_Projects/_SIMP_live/SIMP live/IM dashboard/"/>
    </mc:Choice>
  </mc:AlternateContent>
  <xr:revisionPtr revIDLastSave="89" documentId="8_{0E84101C-2BF5-44A0-B30C-67E558E22AA0}" xr6:coauthVersionLast="47" xr6:coauthVersionMax="47" xr10:uidLastSave="{EE8E173A-43EF-4143-B7B0-E636D34FD967}"/>
  <workbookProtection workbookAlgorithmName="SHA-512" workbookHashValue="rycCeN+1NWwVowAF7zZ+L3i4fCIT2gdhEar1ucWY4aF7ut0sLs/JkqqEDbC1hzJRSWaTekgHqnAJJMtrvxbnNw==" workbookSaltValue="OLTlNzMqEce4hk7Kx2xZFw==" workbookSpinCount="100000" lockStructure="1"/>
  <bookViews>
    <workbookView xWindow="40920" yWindow="-120" windowWidth="29040" windowHeight="16440" tabRatio="749" xr2:uid="{F5E08CAB-C6CC-42C8-AC37-F4FE0BFCCFEE}"/>
  </bookViews>
  <sheets>
    <sheet name="IM Dashboard" sheetId="7" r:id="rId1"/>
    <sheet name="Inputs" sheetId="8" r:id="rId2"/>
    <sheet name="Data (do not delete)" sheetId="10" state="hidden" r:id="rId3"/>
  </sheets>
  <externalReferences>
    <externalReference r:id="rId4"/>
    <externalReference r:id="rId5"/>
  </externalReferences>
  <definedNames>
    <definedName name="_xlchart.v1.0" hidden="1">'Data (do not delete)'!$B$4:$C$53</definedName>
    <definedName name="_xlchart.v1.1" hidden="1">'Data (do not delete)'!$D$4:$D$53</definedName>
    <definedName name="AS2DocOpenMode" hidden="1">"AS2DocumentEdit"</definedName>
    <definedName name="Cover" hidden="1">{#N/A,#N/A,FALSE,"Aging Summary";#N/A,#N/A,FALSE,"Ratio Analysis";#N/A,#N/A,FALSE,"Test 120 Day Accts";#N/A,#N/A,FALSE,"Tickmarks"}</definedName>
    <definedName name="dailysalesfilter" localSheetId="2">#REF!</definedName>
    <definedName name="dailysalesfilter">#REF!</definedName>
    <definedName name="floorplan_chart_arts">OFFSET([1]FloorPlan!$DS$59,0,[1]FloorPlan!$DV$72,1,[1]FloorPlan!$DW$72)</definedName>
    <definedName name="floorplan_chart_children">OFFSET([1]FloorPlan!$DS$60,0,[1]FloorPlan!$DV$72,1,[1]FloorPlan!$DW$72)</definedName>
    <definedName name="floorplan_chart_computers">OFFSET([1]FloorPlan!$DS$61,0,[1]FloorPlan!$DV$72,1,[1]FloorPlan!$DW$72)</definedName>
    <definedName name="floorplan_chart_history">OFFSET([1]FloorPlan!$DS$62,0,[1]FloorPlan!$DV$72,1,[1]FloorPlan!$DW$72)</definedName>
    <definedName name="floorplan_chart_mystery">OFFSET([1]FloorPlan!$DS$63,0,[1]FloorPlan!$DV$72,1,[1]FloorPlan!$DW$72)</definedName>
    <definedName name="floorplan_chart_nonfiction">OFFSET([1]FloorPlan!$DS$64,0,[1]FloorPlan!$DV$72,1,[1]FloorPlan!$DW$72)</definedName>
    <definedName name="floorplan_chart_periodicals">OFFSET([1]FloorPlan!$DS$65,0,[1]FloorPlan!$DV$72,1,[1]FloorPlan!$DW$72)</definedName>
    <definedName name="floorplan_chart_romance">OFFSET([1]FloorPlan!$DS$66,0,[1]FloorPlan!$DV$72,1,[1]FloorPlan!$DW$72)</definedName>
    <definedName name="floorplan_chart_science">OFFSET([1]FloorPlan!$DS$67,0,[1]FloorPlan!$DV$72,1,[1]FloorPlan!$DW$72)</definedName>
    <definedName name="floorplan_chart_sports">OFFSET([1]FloorPlan!$DS$68,0,[1]FloorPlan!$DV$72,1,[1]FloorPlan!$DW$72)</definedName>
    <definedName name="floorplanfilter">[1]FloorPlan!$B$6</definedName>
    <definedName name="HTML_CodePage" hidden="1">1252</definedName>
    <definedName name="HTML_Control" hidden="1">{"'Final Summary'!$A$1:$G$86"}</definedName>
    <definedName name="HTML_Description" hidden="1">""</definedName>
    <definedName name="HTML_Email" hidden="1">""</definedName>
    <definedName name="HTML_Header" hidden="1">"Final Summary"</definedName>
    <definedName name="HTML_LastUpdate" hidden="1">"31/05/01"</definedName>
    <definedName name="HTML_LineAfter" hidden="1">FALSE</definedName>
    <definedName name="HTML_LineBefore" hidden="1">FALSE</definedName>
    <definedName name="HTML_Name" hidden="1">"Jarvis IT"</definedName>
    <definedName name="HTML_OBDlg2" hidden="1">TRUE</definedName>
    <definedName name="HTML_OBDlg3" hidden="1">TRUE</definedName>
    <definedName name="HTML_OBDlg4" hidden="1">TRUE</definedName>
    <definedName name="HTML_OS" hidden="1">0</definedName>
    <definedName name="HTML_PathFile" hidden="1">"C:\My Documents\MyHTML.htm"</definedName>
    <definedName name="HTML_PathTemplate" hidden="1">"C:\My Documents\HTMLTemp.htm"</definedName>
    <definedName name="HTML_Title" hidden="1">"Draft Cost Auth"</definedName>
    <definedName name="ngfng" hidden="1">{#N/A,#N/A,FALSE,"Aging Summary";#N/A,#N/A,FALSE,"Ratio Analysis";#N/A,#N/A,FALSE,"Test 120 Day Accts";#N/A,#N/A,FALSE,"Tickmarks"}</definedName>
    <definedName name="NumYears" localSheetId="2">#REF!</definedName>
    <definedName name="NumYears">#REF!</definedName>
    <definedName name="_xlnm.Print_Area" localSheetId="0">'IM Dashboard'!$A$2:$AN$65</definedName>
    <definedName name="_xlnm.Print_Area" localSheetId="1">Inputs!$A$12:$L$86</definedName>
    <definedName name="s" hidden="1">{#N/A,#N/A,FALSE,"Aging Summary";#N/A,#N/A,FALSE,"Ratio Analysis";#N/A,#N/A,FALSE,"Test 120 Day Accts";#N/A,#N/A,FALSE,"Tickmarks"}</definedName>
    <definedName name="Sales" localSheetId="2">OFFSET(#REF!,'Data (do not delete)'!StartYear-#REF!,0,'Data (do not delete)'!NumYears,1)</definedName>
    <definedName name="Sales">OFFSET(#REF!,[2]!StartYear-#REF!,0,[2]!NumYears,1)</definedName>
    <definedName name="StartYear" localSheetId="2">#REF!</definedName>
    <definedName name="StartYear">#REF!</definedName>
    <definedName name="surveyfilter" localSheetId="2">#REF!</definedName>
    <definedName name="surveyfilter">#REF!</definedName>
    <definedName name="test"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s" localSheetId="2">OFFSET(#REF!,'Data (do not delete)'!StartYear-#REF!,0,'Data (do not delete)'!NumYears,1)</definedName>
    <definedName name="Years">OFFSET(#REF!,[2]!StartYear-#REF!,0,[2]!NumYears,1)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4" i="7" l="1"/>
  <c r="C54" i="7"/>
  <c r="H9" i="7"/>
  <c r="L7" i="7"/>
  <c r="AH46" i="7"/>
  <c r="B31" i="7"/>
  <c r="G31" i="7"/>
  <c r="AH50" i="7" s="1"/>
  <c r="AH52" i="7"/>
  <c r="AH51" i="7"/>
  <c r="AH45" i="7"/>
  <c r="AE45" i="7"/>
  <c r="AE50" i="7" l="1"/>
  <c r="C69" i="10" l="1"/>
  <c r="D16" i="7" s="1"/>
  <c r="N56" i="10"/>
  <c r="R55" i="10"/>
  <c r="P55" i="10" s="1"/>
  <c r="N55" i="10"/>
  <c r="R54" i="10"/>
  <c r="P54" i="10" s="1"/>
  <c r="N54" i="10"/>
  <c r="R53" i="10"/>
  <c r="P53" i="10" s="1"/>
  <c r="N53" i="10"/>
  <c r="R52" i="10"/>
  <c r="P52" i="10" s="1"/>
  <c r="N52" i="10"/>
  <c r="C52" i="10"/>
  <c r="R51" i="10"/>
  <c r="P51" i="10" s="1"/>
  <c r="N51" i="10"/>
  <c r="C51" i="10"/>
  <c r="R50" i="10"/>
  <c r="P50" i="10" s="1"/>
  <c r="N50" i="10"/>
  <c r="C50" i="10"/>
  <c r="R49" i="10"/>
  <c r="P49" i="10" s="1"/>
  <c r="N49" i="10"/>
  <c r="E49" i="10"/>
  <c r="C49" i="10"/>
  <c r="B49" i="10"/>
  <c r="R48" i="10"/>
  <c r="P48" i="10" s="1"/>
  <c r="N48" i="10"/>
  <c r="R47" i="10"/>
  <c r="P47" i="10" s="1"/>
  <c r="N47" i="10"/>
  <c r="C47" i="10"/>
  <c r="R46" i="10"/>
  <c r="P46" i="10" s="1"/>
  <c r="N46" i="10"/>
  <c r="C46" i="10"/>
  <c r="N45" i="10"/>
  <c r="C45" i="10"/>
  <c r="N44" i="10"/>
  <c r="E44" i="10"/>
  <c r="C44" i="10"/>
  <c r="B44" i="10"/>
  <c r="R43" i="10"/>
  <c r="P43" i="10" s="1"/>
  <c r="N43" i="10"/>
  <c r="R42" i="10"/>
  <c r="P42" i="10" s="1"/>
  <c r="N42" i="10"/>
  <c r="C42" i="10"/>
  <c r="N41" i="10"/>
  <c r="C41" i="10"/>
  <c r="N40" i="10"/>
  <c r="C40" i="10"/>
  <c r="R39" i="10"/>
  <c r="P39" i="10" s="1"/>
  <c r="N39" i="10"/>
  <c r="E39" i="10"/>
  <c r="C39" i="10"/>
  <c r="B39" i="10"/>
  <c r="R38" i="10"/>
  <c r="P38" i="10" s="1"/>
  <c r="N38" i="10"/>
  <c r="N37" i="10"/>
  <c r="C37" i="10"/>
  <c r="N36" i="10"/>
  <c r="C36" i="10"/>
  <c r="N35" i="10"/>
  <c r="C35" i="10"/>
  <c r="R34" i="10"/>
  <c r="P34" i="10" s="1"/>
  <c r="N34" i="10"/>
  <c r="E34" i="10"/>
  <c r="C34" i="10"/>
  <c r="B34" i="10"/>
  <c r="R33" i="10"/>
  <c r="P33" i="10" s="1"/>
  <c r="N33" i="10"/>
  <c r="R32" i="10"/>
  <c r="P32" i="10" s="1"/>
  <c r="N32" i="10"/>
  <c r="C32" i="10"/>
  <c r="R31" i="10"/>
  <c r="P31" i="10" s="1"/>
  <c r="N31" i="10"/>
  <c r="C31" i="10"/>
  <c r="R30" i="10"/>
  <c r="P30" i="10" s="1"/>
  <c r="N30" i="10"/>
  <c r="C30" i="10"/>
  <c r="R29" i="10"/>
  <c r="P29" i="10" s="1"/>
  <c r="N29" i="10"/>
  <c r="E29" i="10"/>
  <c r="C29" i="10"/>
  <c r="B29" i="10"/>
  <c r="R28" i="10"/>
  <c r="P28" i="10" s="1"/>
  <c r="N28" i="10"/>
  <c r="R27" i="10"/>
  <c r="P27" i="10" s="1"/>
  <c r="N27" i="10"/>
  <c r="C27" i="10"/>
  <c r="R26" i="10"/>
  <c r="P26" i="10" s="1"/>
  <c r="N26" i="10"/>
  <c r="C26" i="10"/>
  <c r="R25" i="10"/>
  <c r="P25" i="10" s="1"/>
  <c r="N25" i="10"/>
  <c r="C25" i="10"/>
  <c r="R24" i="10"/>
  <c r="P24" i="10" s="1"/>
  <c r="N24" i="10"/>
  <c r="E24" i="10"/>
  <c r="C24" i="10"/>
  <c r="B24" i="10"/>
  <c r="R23" i="10"/>
  <c r="P23" i="10" s="1"/>
  <c r="N23" i="10"/>
  <c r="R22" i="10"/>
  <c r="P22" i="10" s="1"/>
  <c r="N22" i="10"/>
  <c r="C22" i="10"/>
  <c r="R21" i="10"/>
  <c r="P21" i="10" s="1"/>
  <c r="N21" i="10"/>
  <c r="C21" i="10"/>
  <c r="N20" i="10"/>
  <c r="C20" i="10"/>
  <c r="E19" i="10"/>
  <c r="J20" i="10" s="1"/>
  <c r="C19" i="10"/>
  <c r="B19" i="10"/>
  <c r="C17" i="10"/>
  <c r="C16" i="10"/>
  <c r="C15" i="10"/>
  <c r="E14" i="10"/>
  <c r="G15" i="10" s="1"/>
  <c r="C14" i="10"/>
  <c r="B14" i="10"/>
  <c r="C12" i="10"/>
  <c r="C11" i="10"/>
  <c r="C10" i="10"/>
  <c r="E9" i="10"/>
  <c r="F9" i="10" s="1"/>
  <c r="C9" i="10"/>
  <c r="B9" i="10"/>
  <c r="C7" i="10"/>
  <c r="C6" i="10"/>
  <c r="C5" i="10"/>
  <c r="E4" i="10"/>
  <c r="D7" i="10" s="1"/>
  <c r="C4" i="10"/>
  <c r="B4" i="10"/>
  <c r="H63" i="7"/>
  <c r="H62" i="7"/>
  <c r="H61" i="7"/>
  <c r="P59" i="7"/>
  <c r="O59" i="7"/>
  <c r="G59" i="7"/>
  <c r="F59" i="7"/>
  <c r="E59" i="7"/>
  <c r="D59" i="7"/>
  <c r="C59" i="7"/>
  <c r="P58" i="7"/>
  <c r="O58" i="7"/>
  <c r="G58" i="7"/>
  <c r="F58" i="7"/>
  <c r="E58" i="7"/>
  <c r="D58" i="7"/>
  <c r="C58" i="7"/>
  <c r="P57" i="7"/>
  <c r="O57" i="7"/>
  <c r="G57" i="7"/>
  <c r="F57" i="7"/>
  <c r="E57" i="7"/>
  <c r="D57" i="7"/>
  <c r="C57" i="7"/>
  <c r="P56" i="7"/>
  <c r="O56" i="7"/>
  <c r="G56" i="7"/>
  <c r="F56" i="7"/>
  <c r="E56" i="7"/>
  <c r="D56" i="7"/>
  <c r="C56" i="7"/>
  <c r="P55" i="7"/>
  <c r="O55" i="7"/>
  <c r="G55" i="7"/>
  <c r="F55" i="7"/>
  <c r="E55" i="7"/>
  <c r="D55" i="7"/>
  <c r="C55" i="7"/>
  <c r="P54" i="7"/>
  <c r="O54" i="7"/>
  <c r="G54" i="7"/>
  <c r="F54" i="7"/>
  <c r="E54" i="7"/>
  <c r="P53" i="7"/>
  <c r="O53" i="7"/>
  <c r="G53" i="7"/>
  <c r="F53" i="7"/>
  <c r="E53" i="7"/>
  <c r="D53" i="7"/>
  <c r="C53" i="7"/>
  <c r="P52" i="7"/>
  <c r="O52" i="7"/>
  <c r="G52" i="7"/>
  <c r="F52" i="7"/>
  <c r="E52" i="7"/>
  <c r="D52" i="7"/>
  <c r="C52" i="7"/>
  <c r="P51" i="7"/>
  <c r="O51" i="7"/>
  <c r="G51" i="7"/>
  <c r="F51" i="7"/>
  <c r="E51" i="7"/>
  <c r="D51" i="7"/>
  <c r="C51" i="7"/>
  <c r="P50" i="7"/>
  <c r="O50" i="7"/>
  <c r="G50" i="7"/>
  <c r="F50" i="7"/>
  <c r="E50" i="7"/>
  <c r="D50" i="7"/>
  <c r="C50" i="7"/>
  <c r="C46" i="7"/>
  <c r="G38" i="7"/>
  <c r="F38" i="7"/>
  <c r="B38" i="7"/>
  <c r="G37" i="7"/>
  <c r="F37" i="7"/>
  <c r="B37" i="7"/>
  <c r="G36" i="7"/>
  <c r="F36" i="7"/>
  <c r="B36" i="7"/>
  <c r="G35" i="7"/>
  <c r="F35" i="7"/>
  <c r="B35" i="7"/>
  <c r="G34" i="7"/>
  <c r="F34" i="7"/>
  <c r="B34" i="7"/>
  <c r="G30" i="7"/>
  <c r="B30" i="7"/>
  <c r="G29" i="7"/>
  <c r="B29" i="7"/>
  <c r="G28" i="7"/>
  <c r="B28" i="7"/>
  <c r="G27" i="7"/>
  <c r="B27" i="7"/>
  <c r="G24" i="7"/>
  <c r="B24" i="7"/>
  <c r="G23" i="7"/>
  <c r="B23" i="7"/>
  <c r="G22" i="7"/>
  <c r="B22" i="7"/>
  <c r="G21" i="7"/>
  <c r="B21" i="7"/>
  <c r="G20" i="7"/>
  <c r="B20" i="7"/>
  <c r="D15" i="7"/>
  <c r="J42" i="7" s="1"/>
  <c r="D14" i="7"/>
  <c r="D13" i="7"/>
  <c r="D12" i="7"/>
  <c r="D11" i="7"/>
  <c r="D10" i="7"/>
  <c r="O69" i="7" s="1"/>
  <c r="D9" i="7"/>
  <c r="D8" i="7"/>
  <c r="D7" i="7"/>
  <c r="AH3" i="7"/>
  <c r="N73" i="8"/>
  <c r="B58" i="10" s="1"/>
  <c r="B59" i="10" s="1"/>
  <c r="N72" i="8"/>
  <c r="R54" i="8"/>
  <c r="R45" i="10" s="1"/>
  <c r="P45" i="10" s="1"/>
  <c r="R53" i="8"/>
  <c r="R44" i="10" s="1"/>
  <c r="P44" i="10" s="1"/>
  <c r="R50" i="8"/>
  <c r="R41" i="10" s="1"/>
  <c r="P41" i="10" s="1"/>
  <c r="R49" i="8"/>
  <c r="R40" i="10" s="1"/>
  <c r="P40" i="10" s="1"/>
  <c r="R46" i="8"/>
  <c r="R37" i="10" s="1"/>
  <c r="P37" i="10" s="1"/>
  <c r="R45" i="8"/>
  <c r="R36" i="10" s="1"/>
  <c r="P36" i="10" s="1"/>
  <c r="R44" i="8"/>
  <c r="R35" i="10" s="1"/>
  <c r="P35" i="10" s="1"/>
  <c r="N36" i="8"/>
  <c r="R26" i="8"/>
  <c r="R20" i="10" s="1"/>
  <c r="P20" i="10" s="1"/>
  <c r="R25" i="8"/>
  <c r="R19" i="10" s="1"/>
  <c r="P19" i="10" s="1"/>
  <c r="O19" i="10" s="1" a="1"/>
  <c r="O19" i="10" s="1"/>
  <c r="N19" i="10" s="1"/>
  <c r="AH48" i="7" l="1"/>
  <c r="AE48" i="7"/>
  <c r="AE44" i="7"/>
  <c r="N56" i="7"/>
  <c r="F32" i="10"/>
  <c r="F29" i="10"/>
  <c r="I37" i="10"/>
  <c r="H18" i="10"/>
  <c r="AE47" i="7"/>
  <c r="AH47" i="7"/>
  <c r="K58" i="7"/>
  <c r="J48" i="10"/>
  <c r="F45" i="10"/>
  <c r="F44" i="10"/>
  <c r="I42" i="10"/>
  <c r="F41" i="10"/>
  <c r="F42" i="10"/>
  <c r="F40" i="10"/>
  <c r="F39" i="10"/>
  <c r="F43" i="10"/>
  <c r="K55" i="7"/>
  <c r="I27" i="10"/>
  <c r="F24" i="10"/>
  <c r="F26" i="10"/>
  <c r="I23" i="10"/>
  <c r="F19" i="10"/>
  <c r="J19" i="10"/>
  <c r="K57" i="7"/>
  <c r="J50" i="7"/>
  <c r="J51" i="7" s="1"/>
  <c r="J52" i="7" s="1"/>
  <c r="H51" i="7"/>
  <c r="I4" i="10"/>
  <c r="I55" i="7"/>
  <c r="K59" i="7"/>
  <c r="J7" i="10"/>
  <c r="N53" i="7"/>
  <c r="H55" i="7"/>
  <c r="I57" i="7"/>
  <c r="J4" i="10"/>
  <c r="D6" i="10"/>
  <c r="G17" i="10"/>
  <c r="J23" i="10"/>
  <c r="AH49" i="7"/>
  <c r="AE49" i="7"/>
  <c r="I59" i="7"/>
  <c r="G41" i="10"/>
  <c r="H42" i="10"/>
  <c r="L57" i="7"/>
  <c r="L59" i="7"/>
  <c r="D18" i="10"/>
  <c r="H21" i="10"/>
  <c r="D22" i="10"/>
  <c r="I34" i="10"/>
  <c r="I39" i="10"/>
  <c r="F46" i="7"/>
  <c r="I50" i="7"/>
  <c r="I51" i="7" s="1"/>
  <c r="I52" i="7" s="1"/>
  <c r="M53" i="7"/>
  <c r="AH44" i="7"/>
  <c r="O46" i="7"/>
  <c r="G46" i="7"/>
  <c r="H53" i="7"/>
  <c r="L55" i="7"/>
  <c r="M57" i="7"/>
  <c r="J58" i="7"/>
  <c r="M59" i="7"/>
  <c r="I14" i="10"/>
  <c r="I16" i="10"/>
  <c r="J18" i="10"/>
  <c r="H22" i="10"/>
  <c r="J24" i="10"/>
  <c r="J44" i="10"/>
  <c r="G46" i="10"/>
  <c r="I47" i="10"/>
  <c r="F48" i="10"/>
  <c r="L53" i="7"/>
  <c r="K53" i="7"/>
  <c r="I53" i="7"/>
  <c r="M55" i="7"/>
  <c r="K56" i="7"/>
  <c r="H57" i="7"/>
  <c r="H59" i="7"/>
  <c r="I5" i="10"/>
  <c r="H19" i="10"/>
  <c r="I22" i="10"/>
  <c r="H37" i="10"/>
  <c r="M54" i="7"/>
  <c r="I54" i="7"/>
  <c r="L54" i="7"/>
  <c r="H54" i="7"/>
  <c r="N54" i="7"/>
  <c r="J12" i="10"/>
  <c r="J10" i="10"/>
  <c r="F13" i="10"/>
  <c r="J11" i="10"/>
  <c r="F11" i="10"/>
  <c r="F12" i="10"/>
  <c r="I53" i="10"/>
  <c r="D53" i="10"/>
  <c r="G52" i="10"/>
  <c r="J51" i="10"/>
  <c r="F51" i="10"/>
  <c r="I50" i="10"/>
  <c r="J52" i="10"/>
  <c r="F52" i="10"/>
  <c r="I51" i="10"/>
  <c r="G49" i="10"/>
  <c r="F53" i="10"/>
  <c r="I52" i="10"/>
  <c r="G51" i="10"/>
  <c r="J49" i="10"/>
  <c r="F49" i="10"/>
  <c r="J50" i="10"/>
  <c r="I49" i="10"/>
  <c r="J53" i="10"/>
  <c r="D52" i="10"/>
  <c r="G50" i="10"/>
  <c r="G53" i="10"/>
  <c r="D13" i="10"/>
  <c r="F50" i="10"/>
  <c r="L50" i="7"/>
  <c r="L51" i="7" s="1"/>
  <c r="L52" i="7" s="1"/>
  <c r="H50" i="7"/>
  <c r="K50" i="7"/>
  <c r="K51" i="7" s="1"/>
  <c r="K52" i="7" s="1"/>
  <c r="J54" i="7"/>
  <c r="M58" i="7"/>
  <c r="I58" i="7"/>
  <c r="L58" i="7"/>
  <c r="H58" i="7"/>
  <c r="N58" i="7"/>
  <c r="I8" i="10"/>
  <c r="D8" i="10"/>
  <c r="H7" i="10"/>
  <c r="H6" i="10"/>
  <c r="H5" i="10"/>
  <c r="H4" i="10"/>
  <c r="H8" i="10"/>
  <c r="G7" i="10"/>
  <c r="G6" i="10"/>
  <c r="J5" i="10"/>
  <c r="I6" i="10"/>
  <c r="G8" i="10"/>
  <c r="J9" i="10"/>
  <c r="J13" i="10"/>
  <c r="G32" i="10"/>
  <c r="H29" i="10"/>
  <c r="H33" i="10"/>
  <c r="H30" i="10"/>
  <c r="G29" i="10"/>
  <c r="G31" i="10"/>
  <c r="H32" i="10"/>
  <c r="G30" i="10"/>
  <c r="G33" i="10"/>
  <c r="B61" i="10"/>
  <c r="G11" i="10" s="1"/>
  <c r="B64" i="10"/>
  <c r="J41" i="10" s="1"/>
  <c r="B60" i="10"/>
  <c r="F37" i="10" s="1"/>
  <c r="B63" i="10"/>
  <c r="I12" i="10" s="1"/>
  <c r="B62" i="10"/>
  <c r="H46" i="10" s="1"/>
  <c r="F10" i="10"/>
  <c r="M56" i="7"/>
  <c r="I56" i="7"/>
  <c r="L56" i="7"/>
  <c r="H56" i="7"/>
  <c r="M50" i="7"/>
  <c r="M51" i="7" s="1"/>
  <c r="M52" i="7" s="1"/>
  <c r="N50" i="7"/>
  <c r="N51" i="7" s="1"/>
  <c r="N52" i="7" s="1"/>
  <c r="H52" i="7"/>
  <c r="K54" i="7"/>
  <c r="J56" i="7"/>
  <c r="J6" i="10"/>
  <c r="I7" i="10"/>
  <c r="J8" i="10"/>
  <c r="H31" i="10"/>
  <c r="H15" i="10"/>
  <c r="H17" i="10"/>
  <c r="I28" i="10"/>
  <c r="D28" i="10"/>
  <c r="J26" i="10"/>
  <c r="I25" i="10"/>
  <c r="H24" i="10"/>
  <c r="H28" i="10"/>
  <c r="J27" i="10"/>
  <c r="I26" i="10"/>
  <c r="D26" i="10"/>
  <c r="H25" i="10"/>
  <c r="J53" i="7"/>
  <c r="J55" i="7"/>
  <c r="N55" i="7"/>
  <c r="J57" i="7"/>
  <c r="N57" i="7"/>
  <c r="J59" i="7"/>
  <c r="N59" i="7"/>
  <c r="G14" i="10"/>
  <c r="I15" i="10"/>
  <c r="G16" i="10"/>
  <c r="I17" i="10"/>
  <c r="D27" i="10"/>
  <c r="J28" i="10"/>
  <c r="I43" i="10"/>
  <c r="G42" i="10"/>
  <c r="I40" i="10"/>
  <c r="H39" i="10"/>
  <c r="H43" i="10"/>
  <c r="I41" i="10"/>
  <c r="H40" i="10"/>
  <c r="G39" i="10"/>
  <c r="H41" i="10"/>
  <c r="G43" i="10"/>
  <c r="G45" i="10"/>
  <c r="D47" i="10"/>
  <c r="G18" i="10"/>
  <c r="J17" i="10"/>
  <c r="J16" i="10"/>
  <c r="J15" i="10"/>
  <c r="J14" i="10"/>
  <c r="D16" i="10"/>
  <c r="H26" i="10"/>
  <c r="I48" i="10"/>
  <c r="D48" i="10"/>
  <c r="G47" i="10"/>
  <c r="J46" i="10"/>
  <c r="F46" i="10"/>
  <c r="I45" i="10"/>
  <c r="J47" i="10"/>
  <c r="F47" i="10"/>
  <c r="I46" i="10"/>
  <c r="G44" i="10"/>
  <c r="G48" i="10"/>
  <c r="H14" i="10"/>
  <c r="D15" i="10"/>
  <c r="H16" i="10"/>
  <c r="D17" i="10"/>
  <c r="I18" i="10"/>
  <c r="I24" i="10"/>
  <c r="J25" i="10"/>
  <c r="H27" i="10"/>
  <c r="I38" i="10"/>
  <c r="I35" i="10"/>
  <c r="H34" i="10"/>
  <c r="H38" i="10"/>
  <c r="I36" i="10"/>
  <c r="H35" i="10"/>
  <c r="H36" i="10"/>
  <c r="G40" i="10"/>
  <c r="I44" i="10"/>
  <c r="J45" i="10"/>
  <c r="I19" i="10"/>
  <c r="H20" i="10"/>
  <c r="D21" i="10"/>
  <c r="I21" i="10"/>
  <c r="J22" i="10"/>
  <c r="H23" i="10"/>
  <c r="I20" i="10"/>
  <c r="J21" i="10"/>
  <c r="D23" i="10"/>
  <c r="G4" i="10" l="1"/>
  <c r="G5" i="10"/>
  <c r="J38" i="10"/>
  <c r="J37" i="10"/>
  <c r="G27" i="10"/>
  <c r="J32" i="10"/>
  <c r="J34" i="10"/>
  <c r="J35" i="10"/>
  <c r="J36" i="10"/>
  <c r="J30" i="10"/>
  <c r="J33" i="10"/>
  <c r="J31" i="10"/>
  <c r="J29" i="10"/>
  <c r="G25" i="10"/>
  <c r="I30" i="10"/>
  <c r="F35" i="10"/>
  <c r="H9" i="10"/>
  <c r="F34" i="10"/>
  <c r="I29" i="10"/>
  <c r="G23" i="10"/>
  <c r="I32" i="10"/>
  <c r="F36" i="10"/>
  <c r="G20" i="10"/>
  <c r="G26" i="10"/>
  <c r="K26" i="10" s="1"/>
  <c r="I31" i="10"/>
  <c r="I33" i="10"/>
  <c r="F14" i="10"/>
  <c r="D14" i="10" s="1"/>
  <c r="H11" i="10"/>
  <c r="G19" i="10"/>
  <c r="H10" i="10"/>
  <c r="G21" i="10"/>
  <c r="F38" i="10"/>
  <c r="G22" i="10"/>
  <c r="G28" i="10"/>
  <c r="G24" i="10"/>
  <c r="D24" i="10" s="1"/>
  <c r="H12" i="10"/>
  <c r="H13" i="10"/>
  <c r="G34" i="10"/>
  <c r="G9" i="10"/>
  <c r="G12" i="10"/>
  <c r="G13" i="10"/>
  <c r="G10" i="10"/>
  <c r="F30" i="10"/>
  <c r="H47" i="10"/>
  <c r="K47" i="10" s="1"/>
  <c r="F16" i="10"/>
  <c r="K16" i="10" s="1"/>
  <c r="H48" i="10"/>
  <c r="K48" i="10" s="1"/>
  <c r="F18" i="10"/>
  <c r="K18" i="10" s="1"/>
  <c r="H44" i="10"/>
  <c r="D44" i="10" s="1"/>
  <c r="F25" i="10"/>
  <c r="F31" i="10"/>
  <c r="H49" i="10"/>
  <c r="D49" i="10" s="1"/>
  <c r="F22" i="10"/>
  <c r="I46" i="7"/>
  <c r="L46" i="7"/>
  <c r="F7" i="10"/>
  <c r="K7" i="10" s="1"/>
  <c r="H51" i="10"/>
  <c r="K51" i="10" s="1"/>
  <c r="D51" i="10" s="1"/>
  <c r="H50" i="10"/>
  <c r="K50" i="10" s="1"/>
  <c r="D50" i="10" s="1"/>
  <c r="H52" i="10"/>
  <c r="K52" i="10" s="1"/>
  <c r="H53" i="10"/>
  <c r="K53" i="10" s="1"/>
  <c r="J46" i="7"/>
  <c r="F15" i="10"/>
  <c r="K15" i="10" s="1"/>
  <c r="F17" i="10"/>
  <c r="K17" i="10" s="1"/>
  <c r="F27" i="10"/>
  <c r="F4" i="10"/>
  <c r="K4" i="10" s="1"/>
  <c r="N46" i="7"/>
  <c r="M46" i="7"/>
  <c r="F33" i="10"/>
  <c r="I13" i="10"/>
  <c r="I9" i="10"/>
  <c r="I10" i="10"/>
  <c r="F21" i="10"/>
  <c r="K46" i="7"/>
  <c r="H46" i="7"/>
  <c r="K46" i="10"/>
  <c r="D46" i="10" s="1"/>
  <c r="J42" i="10"/>
  <c r="G36" i="10"/>
  <c r="G35" i="10"/>
  <c r="G38" i="10"/>
  <c r="G37" i="10"/>
  <c r="I11" i="10"/>
  <c r="J39" i="10"/>
  <c r="J40" i="10"/>
  <c r="J43" i="10"/>
  <c r="H45" i="10"/>
  <c r="K45" i="10" s="1"/>
  <c r="D45" i="10" s="1"/>
  <c r="F23" i="10"/>
  <c r="F20" i="10"/>
  <c r="F5" i="10"/>
  <c r="K5" i="10" s="1"/>
  <c r="D5" i="10" s="1"/>
  <c r="F28" i="10"/>
  <c r="K28" i="10" s="1"/>
  <c r="F8" i="10"/>
  <c r="K8" i="10" s="1"/>
  <c r="F6" i="10"/>
  <c r="K6" i="10" s="1"/>
  <c r="K41" i="10"/>
  <c r="D41" i="10" s="1"/>
  <c r="K20" i="10" l="1"/>
  <c r="D20" i="10" s="1"/>
  <c r="K27" i="10"/>
  <c r="K32" i="10"/>
  <c r="D32" i="10" s="1"/>
  <c r="K33" i="10"/>
  <c r="D33" i="10" s="1"/>
  <c r="K21" i="10"/>
  <c r="D9" i="10"/>
  <c r="K30" i="10"/>
  <c r="D30" i="10" s="1"/>
  <c r="K31" i="10"/>
  <c r="D31" i="10" s="1"/>
  <c r="K25" i="10"/>
  <c r="D25" i="10" s="1"/>
  <c r="K11" i="10"/>
  <c r="D11" i="10" s="1"/>
  <c r="K36" i="10"/>
  <c r="D36" i="10" s="1"/>
  <c r="K12" i="10"/>
  <c r="D12" i="10" s="1"/>
  <c r="K23" i="10"/>
  <c r="K14" i="10"/>
  <c r="K24" i="10"/>
  <c r="K22" i="10"/>
  <c r="K44" i="10"/>
  <c r="K10" i="10"/>
  <c r="D10" i="10" s="1"/>
  <c r="K13" i="10"/>
  <c r="K38" i="10"/>
  <c r="D38" i="10" s="1"/>
  <c r="K40" i="10"/>
  <c r="D40" i="10" s="1"/>
  <c r="D4" i="10"/>
  <c r="K37" i="10"/>
  <c r="D37" i="10" s="1"/>
  <c r="K43" i="10"/>
  <c r="D43" i="10" s="1"/>
  <c r="K42" i="10"/>
  <c r="D42" i="10" s="1"/>
  <c r="K49" i="10"/>
  <c r="K9" i="10"/>
  <c r="D29" i="10"/>
  <c r="K29" i="10"/>
  <c r="D34" i="10"/>
  <c r="K34" i="10"/>
  <c r="D39" i="10"/>
  <c r="K39" i="10"/>
  <c r="D19" i="10"/>
  <c r="K19" i="10"/>
  <c r="K35" i="10"/>
  <c r="D35"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<sst xmlns="http://schemas.openxmlformats.org/spreadsheetml/2006/main" count="294" uniqueCount="213">
  <si>
    <t>Project Name</t>
  </si>
  <si>
    <t>Question</t>
  </si>
  <si>
    <t>Yes</t>
  </si>
  <si>
    <t>Who are you?</t>
  </si>
  <si>
    <t>Name of your organisation</t>
  </si>
  <si>
    <t>What is the name of the project</t>
  </si>
  <si>
    <t>How will the project be funded?</t>
  </si>
  <si>
    <t xml:space="preserve">Type of works </t>
  </si>
  <si>
    <t xml:space="preserve">Nr 1 </t>
  </si>
  <si>
    <t>Nr 2</t>
  </si>
  <si>
    <t>Nr 3</t>
  </si>
  <si>
    <t>Nr 4</t>
  </si>
  <si>
    <t>Nr 5</t>
  </si>
  <si>
    <t>Nr 6</t>
  </si>
  <si>
    <t>Role</t>
  </si>
  <si>
    <t>Start on site?</t>
  </si>
  <si>
    <t>Date</t>
  </si>
  <si>
    <t>Link</t>
  </si>
  <si>
    <t>What is your e-mail address</t>
  </si>
  <si>
    <t>Do you have a standard list of maintainable assets?</t>
  </si>
  <si>
    <t>Date:</t>
  </si>
  <si>
    <t>Option B</t>
  </si>
  <si>
    <t>Base</t>
  </si>
  <si>
    <t>Sensitivity Control Panel</t>
  </si>
  <si>
    <t>Adjusted</t>
  </si>
  <si>
    <t>Construction Costs</t>
  </si>
  <si>
    <t xml:space="preserve">Capex Indexation </t>
  </si>
  <si>
    <t>Option A</t>
  </si>
  <si>
    <t>NPV</t>
  </si>
  <si>
    <t>Nr</t>
  </si>
  <si>
    <t>Revenue</t>
  </si>
  <si>
    <t>Answer</t>
  </si>
  <si>
    <t>Est Nr of Appointed Parties</t>
  </si>
  <si>
    <t>Stage 0</t>
  </si>
  <si>
    <t>Stage 1</t>
  </si>
  <si>
    <t>Stage 2</t>
  </si>
  <si>
    <t>Stage 3</t>
  </si>
  <si>
    <t>Stage 4</t>
  </si>
  <si>
    <t>Stage 5</t>
  </si>
  <si>
    <t>Stage 6</t>
  </si>
  <si>
    <t>Contracting Authority</t>
  </si>
  <si>
    <t>Sector</t>
  </si>
  <si>
    <t>Project Value</t>
  </si>
  <si>
    <t>Construction Start</t>
  </si>
  <si>
    <t>Nr 7</t>
  </si>
  <si>
    <t>No</t>
  </si>
  <si>
    <t>New Build</t>
  </si>
  <si>
    <t>Refurb</t>
  </si>
  <si>
    <t>Extension</t>
  </si>
  <si>
    <t>Maintenance</t>
  </si>
  <si>
    <t>Capital</t>
  </si>
  <si>
    <t>AP Nr 5 &amp; above</t>
  </si>
  <si>
    <t xml:space="preserve">Appoined Party </t>
  </si>
  <si>
    <t>Lead Appointed Party</t>
  </si>
  <si>
    <t>AP &gt;5NR</t>
  </si>
  <si>
    <t>1.0 KEY PROJECT DATA</t>
  </si>
  <si>
    <t>Nr 8</t>
  </si>
  <si>
    <t>Nr 9</t>
  </si>
  <si>
    <t>Nr 10</t>
  </si>
  <si>
    <t>Appt 
Start</t>
  </si>
  <si>
    <t>Appt 
End</t>
  </si>
  <si>
    <t>Appointed 
Made</t>
  </si>
  <si>
    <t>Has the appointment already been made?</t>
  </si>
  <si>
    <t>Appointed Party 1</t>
  </si>
  <si>
    <t>Appointed Party 2</t>
  </si>
  <si>
    <t>Appointed Party 3</t>
  </si>
  <si>
    <t>Appointed Party 4</t>
  </si>
  <si>
    <t xml:space="preserve">Project </t>
  </si>
  <si>
    <t xml:space="preserve">Start </t>
  </si>
  <si>
    <t>End</t>
  </si>
  <si>
    <t xml:space="preserve">Client </t>
  </si>
  <si>
    <t>What is the role of this party who the client will appoint direct?</t>
  </si>
  <si>
    <t>Are any of the appointed parties known (sub-contractors/sub-consultants)</t>
  </si>
  <si>
    <t>AP N2</t>
  </si>
  <si>
    <t>AP N3</t>
  </si>
  <si>
    <t>AP N4</t>
  </si>
  <si>
    <t>SUMMARY OF APPOINTING PARTY/CLIENT</t>
  </si>
  <si>
    <t xml:space="preserve">What is the estimated construction cost. </t>
  </si>
  <si>
    <t>TBC</t>
  </si>
  <si>
    <t>Appointing Party Information Requirements</t>
  </si>
  <si>
    <t>Organisational Template</t>
  </si>
  <si>
    <t>Notes &amp; Recommendations</t>
  </si>
  <si>
    <t>Common Data Environment Strategy</t>
  </si>
  <si>
    <t>Do you have a standard format for O&amp;M manuals?</t>
  </si>
  <si>
    <t>What plan of works will  be adopted Nr 1</t>
  </si>
  <si>
    <t>What plan of works will  be adopted Nr 2</t>
  </si>
  <si>
    <t>What plan of works will  be adopted Nr 3</t>
  </si>
  <si>
    <t>4.0 COMMON DATA ENVIRONMENT</t>
  </si>
  <si>
    <t>RIBA POW</t>
  </si>
  <si>
    <t>SCIM POW</t>
  </si>
  <si>
    <t>OCG Gateways</t>
  </si>
  <si>
    <t xml:space="preserve">Transport Scot </t>
  </si>
  <si>
    <t>Soft Landings</t>
  </si>
  <si>
    <t>SFC Decision Process</t>
  </si>
  <si>
    <t>SFT Key Stage Review</t>
  </si>
  <si>
    <t>Hub Process</t>
  </si>
  <si>
    <t>Construction Procure Journey</t>
  </si>
  <si>
    <t>Projects plan or works</t>
  </si>
  <si>
    <t>Description</t>
  </si>
  <si>
    <t>Based on the responses, we would recommend the adoption and review of the templates listed below:-</t>
  </si>
  <si>
    <t>Ref</t>
  </si>
  <si>
    <t>T1</t>
  </si>
  <si>
    <t>T2</t>
  </si>
  <si>
    <t>T3</t>
  </si>
  <si>
    <t>T4</t>
  </si>
  <si>
    <t>T5</t>
  </si>
  <si>
    <t>Master information delivery plan</t>
  </si>
  <si>
    <t>Task information delivery plan</t>
  </si>
  <si>
    <t xml:space="preserve">Adopt </t>
  </si>
  <si>
    <t>Adopt</t>
  </si>
  <si>
    <t>Consider/Review</t>
  </si>
  <si>
    <t>Master Information Management Workbook</t>
  </si>
  <si>
    <t>Does your organisation have template BIM requirements? (EIR)</t>
  </si>
  <si>
    <t xml:space="preserve">Does the organisation have a classification system for information? </t>
  </si>
  <si>
    <t>Lead Appointed Party Information Requirements</t>
  </si>
  <si>
    <t>Lead Appointed Party
Information Requirements</t>
  </si>
  <si>
    <t xml:space="preserve">Ensure requirements for the provision of CDE is included within appointment. </t>
  </si>
  <si>
    <t xml:space="preserve">Please review the SFT information management workbook aligned to ISO 19650. </t>
  </si>
  <si>
    <t>Have a list of Project Information Requirements (Questions) been developed?</t>
  </si>
  <si>
    <t>Does the organisation have a standard folder structure for information?</t>
  </si>
  <si>
    <t>If yes to above, is there a data format/input sheet for the CAFM system?</t>
  </si>
  <si>
    <t xml:space="preserve">Purpose - To summarises the information parties and a high level approach to information management at the outset of the project in accordance with ISO 19650. </t>
  </si>
  <si>
    <t>Name of Client Side Information Manager</t>
  </si>
  <si>
    <t>T6</t>
  </si>
  <si>
    <t>BIM POLICY</t>
  </si>
  <si>
    <t>Is the authority a Non Departmental Public Body</t>
  </si>
  <si>
    <t>Policy Cel</t>
  </si>
  <si>
    <t>Link to Non Departmental Public Bodies - LINK</t>
  </si>
  <si>
    <t>1.10</t>
  </si>
  <si>
    <t>Funding Model</t>
  </si>
  <si>
    <t>Procurement Route/Framework</t>
  </si>
  <si>
    <r>
      <rPr>
        <b/>
        <sz val="16"/>
        <color theme="0"/>
        <rFont val="Calibri"/>
        <family val="2"/>
        <scheme val="minor"/>
      </rPr>
      <t xml:space="preserve">SUMMARY OF APPOINTED PARTIES </t>
    </r>
    <r>
      <rPr>
        <sz val="16"/>
        <color theme="0"/>
        <rFont val="Calibri"/>
        <family val="2"/>
        <scheme val="minor"/>
      </rPr>
      <t xml:space="preserve">
Provider of information concerning works, goods or services.</t>
    </r>
  </si>
  <si>
    <t xml:space="preserve">2.0 PROJECT STAGE INFORMATION </t>
  </si>
  <si>
    <t>1.0 PROJECT SUMMARY</t>
  </si>
  <si>
    <t xml:space="preserve">3.0 OPERATIONAL STAGE </t>
  </si>
  <si>
    <t>3.0 OPERATIONAL STAGE INFORMATION</t>
  </si>
  <si>
    <t>5.0 INFORMATION PARTIES BY STAGES</t>
  </si>
  <si>
    <t>7.0 Recommended Templates &amp; Workbooks</t>
  </si>
  <si>
    <t>Completion date</t>
  </si>
  <si>
    <t>Construction Completion</t>
  </si>
  <si>
    <t>List plan of works for project including design, organisational and or business case processes.</t>
  </si>
  <si>
    <t>4.0 COMMON DATA ENVIRONMENT - TECHNOLOGY SOLUTION</t>
  </si>
  <si>
    <t xml:space="preserve">Please state name of technology system if known. </t>
  </si>
  <si>
    <t xml:space="preserve">Information Management Strategy Dashboard </t>
  </si>
  <si>
    <t>2.0 DESIGN &amp; CONSTRUCTION STAGE</t>
  </si>
  <si>
    <t>Has the organisation prepared a BIM protocol to cover legal &amp; contractual issues?</t>
  </si>
  <si>
    <t>Name of appointed party if known</t>
  </si>
  <si>
    <t>Lead Appointed Parties</t>
  </si>
  <si>
    <t>How many sub-consultants/appointed parties will there be for this appointment?</t>
  </si>
  <si>
    <t>Stage at appointment begins - RIBA Reference</t>
  </si>
  <si>
    <t>Stage appointment finishes - RIBA Reference</t>
  </si>
  <si>
    <t xml:space="preserve">Appointing Party </t>
  </si>
  <si>
    <t>Has a Client information manager been appointed</t>
  </si>
  <si>
    <t xml:space="preserve">No </t>
  </si>
  <si>
    <t>Please review existing EIR's against Standard Information Management Plan</t>
  </si>
  <si>
    <t>Please adopt information container structure template</t>
  </si>
  <si>
    <t>Please review and consider adoption of information container structure template</t>
  </si>
  <si>
    <t xml:space="preserve">Please adopt and review PIR's within Appendix 1 of Information Management Workbook. </t>
  </si>
  <si>
    <t xml:space="preserve">Please review and compare PIR's within Appendix 1 to existing PIR questions. </t>
  </si>
  <si>
    <t>Use of Project Wide CDE System</t>
  </si>
  <si>
    <t>Please populate all cells highlighted in yellow.</t>
  </si>
  <si>
    <t xml:space="preserve">INFORMATION MANAGEMENT STRATEGY FOR </t>
  </si>
  <si>
    <t>8.0 GUIDANCE &amp; USEFUL LINKS</t>
  </si>
  <si>
    <t>Where will the information generated by the supply chain be transferred too?</t>
  </si>
  <si>
    <t>6.0 INFORMATION MANAGEMENT BY PARTIES</t>
  </si>
  <si>
    <t>T7</t>
  </si>
  <si>
    <t>Information Manager Scope of Service/ITT</t>
  </si>
  <si>
    <t>Project Information Protocol</t>
  </si>
  <si>
    <t xml:space="preserve">Stages Refer to Information Management Plan and should be aligned to project plan of works. Link can be found in section 8.0. </t>
  </si>
  <si>
    <t>AP N1</t>
  </si>
  <si>
    <t>Who will host the project-wide CDE for multiple delivery teams at tender stage ?</t>
  </si>
  <si>
    <t>Who will host  project-wide CDE for multiple delivery teams at the design stage?</t>
  </si>
  <si>
    <t>Who will host  project-wide CDE for multiple delivery teams at the construction stage?</t>
  </si>
  <si>
    <t xml:space="preserve">Who will host project-wide CDE for multiple delivery teams at the operational stage? </t>
  </si>
  <si>
    <r>
      <rPr>
        <b/>
        <sz val="14"/>
        <color theme="1"/>
        <rFont val="Calibri"/>
        <family val="2"/>
        <scheme val="minor"/>
      </rPr>
      <t>SFT Disclaimer</t>
    </r>
    <r>
      <rPr>
        <sz val="11"/>
        <color theme="1"/>
        <rFont val="Calibri"/>
        <family val="2"/>
        <scheme val="minor"/>
      </rPr>
      <t xml:space="preserve">
The Information Management Dashboard was developed by Scottish Futures Trust (“SFT”),  The dashboard is to support the development of construction projects by providing a tool to develop, assess, report, understand and refine whole life outcomes within construction projects. The dashboard is not intended, and should not be used as the sole basis for developing an information management strategy for a project.  As between any user of the Information Management Dashboard and the Authors, the Authors accept no duty of care for the contents of the Information Management Dashboard or its use. Accordingly, regardless of the form of action, whether in contract, dialogue or otherwise, and to the extent permitted by applicable law, the Authors accept no liability of any kind and disclaim all responsibility for the consequences of any such user acting or refraining to act in reliance of the Information Management Dashboard. The user should seek suitable professional advice when interpreting the outputs of the dashboard and implementing wider information management processes and requirements within a project. </t>
    </r>
  </si>
  <si>
    <t>Please identify strategy for appointment of a information manager and begin procurement</t>
  </si>
  <si>
    <t>Does your organisation have a computer aided facilities management system?</t>
  </si>
  <si>
    <t>Where does the organisation store digital O&amp;M information?</t>
  </si>
  <si>
    <t>AP Information Container Hierarchy</t>
  </si>
  <si>
    <t>FM system data mapping</t>
  </si>
  <si>
    <t>Asset Register</t>
  </si>
  <si>
    <t xml:space="preserve">O&amp;M Manuals (incl H&amp;S file) </t>
  </si>
  <si>
    <t xml:space="preserve">Note:- to include names of appointed parties within dashboard ensure correct number of AP's is selected in question 7.3. </t>
  </si>
  <si>
    <t xml:space="preserve">Do you have a standard format for the asset register? </t>
  </si>
  <si>
    <t>What design stage is the project currently at?</t>
  </si>
  <si>
    <t xml:space="preserve">RIBA Plan of Works. </t>
  </si>
  <si>
    <t>0 Strategic Defintion</t>
  </si>
  <si>
    <t>1 Preparation &amp; Briefing</t>
  </si>
  <si>
    <t>2 Concept Design</t>
  </si>
  <si>
    <t>3 Spatial Co-ordination</t>
  </si>
  <si>
    <t>4 Technical Design</t>
  </si>
  <si>
    <t>5 Manufacturing &amp; Construction</t>
  </si>
  <si>
    <t>6 Handover</t>
  </si>
  <si>
    <t>7 Use</t>
  </si>
  <si>
    <t xml:space="preserve">Project Description ( Size, location, key stakeholders) </t>
  </si>
  <si>
    <t>Current Design Stage</t>
  </si>
  <si>
    <t>Project Description</t>
  </si>
  <si>
    <t xml:space="preserve">What is the form of procurement? ( Include novation approach is applicable) </t>
  </si>
  <si>
    <t xml:space="preserve">What client system will the information be transferred too at each milestone drop?  </t>
  </si>
  <si>
    <t xml:space="preserve">Does the Client (Appointing Party) have a organisational CDE? </t>
  </si>
  <si>
    <t>Will the Lead Appointed Party utilise the project wider CDE Technology system</t>
  </si>
  <si>
    <t xml:space="preserve">Procurement Strategy </t>
  </si>
  <si>
    <t xml:space="preserve">Scottish Government and relevant bodies in scope of the Scottish Public Finance Manual must assess their projects for BIM for projects above £2,000,000. Refer to BIM Policy &amp; Grading Tool. </t>
  </si>
  <si>
    <t xml:space="preserve"> if this project requires to implement BIM. </t>
  </si>
  <si>
    <t>The SFT master workbook, appendices and templates are licensed under the Creative Commons Attribution-NoDerivatives 4.0 International License.</t>
  </si>
  <si>
    <t>SIMP-SFT-XX-XX-DB-Z-0001-S2-P01</t>
  </si>
  <si>
    <r>
      <rPr>
        <sz val="16"/>
        <color theme="0"/>
        <rFont val="Calibri"/>
        <family val="2"/>
        <scheme val="minor"/>
      </rPr>
      <t>To view a copy of this license visit</t>
    </r>
    <r>
      <rPr>
        <u/>
        <sz val="16"/>
        <color theme="0"/>
        <rFont val="Calibri"/>
        <family val="2"/>
        <scheme val="minor"/>
      </rPr>
      <t xml:space="preserve"> </t>
    </r>
    <r>
      <rPr>
        <b/>
        <u/>
        <sz val="16"/>
        <color theme="0"/>
        <rFont val="Calibri"/>
        <family val="2"/>
        <scheme val="minor"/>
      </rPr>
      <t xml:space="preserve">http://creativecommons.org/licenses/by-nd/4.0/ </t>
    </r>
  </si>
  <si>
    <r>
      <t xml:space="preserve">Click </t>
    </r>
    <r>
      <rPr>
        <b/>
        <sz val="16"/>
        <color theme="0"/>
        <rFont val="Calibri"/>
        <family val="2"/>
        <scheme val="minor"/>
      </rPr>
      <t>[ here ]</t>
    </r>
    <r>
      <rPr>
        <sz val="16"/>
        <color theme="0"/>
        <rFont val="Calibri"/>
        <family val="2"/>
        <scheme val="minor"/>
      </rPr>
      <t xml:space="preserve"> to feedback to </t>
    </r>
    <r>
      <rPr>
        <b/>
        <sz val="16"/>
        <color theme="0"/>
        <rFont val="Calibri"/>
        <family val="2"/>
        <scheme val="minor"/>
      </rPr>
      <t>BIM Delivery Group</t>
    </r>
  </si>
  <si>
    <r>
      <rPr>
        <sz val="11"/>
        <color theme="0"/>
        <rFont val="Calibri"/>
        <family val="2"/>
        <scheme val="minor"/>
      </rPr>
      <t>To view a copy of this license visit</t>
    </r>
    <r>
      <rPr>
        <u/>
        <sz val="11"/>
        <color theme="0"/>
        <rFont val="Calibri"/>
        <family val="2"/>
        <scheme val="minor"/>
      </rPr>
      <t xml:space="preserve"> </t>
    </r>
    <r>
      <rPr>
        <b/>
        <u/>
        <sz val="11"/>
        <color theme="0"/>
        <rFont val="Calibri"/>
        <family val="2"/>
        <scheme val="minor"/>
      </rPr>
      <t xml:space="preserve">http://creativecommons.org/licenses/by-nd/4.0/ </t>
    </r>
  </si>
  <si>
    <t xml:space="preserve">                                   The SFT master workbook, appendices and templates are licensed under the Creative Commons Attribution-NoDerivatives 4.0 International License.</t>
  </si>
  <si>
    <r>
      <t xml:space="preserve">SUMMARY OF LEAD APPOINTED PARTIES 
</t>
    </r>
    <r>
      <rPr>
        <sz val="16"/>
        <color theme="0"/>
        <rFont val="Calibri"/>
        <family val="2"/>
        <scheme val="minor"/>
      </rPr>
      <t xml:space="preserve">Parties appointed direct by the public body and who are responsible for co-ordinating information between themselves and their delivery team. Referenced as ‘lead appointed party’ in the context of the ISO 19650 series. </t>
    </r>
  </si>
  <si>
    <t xml:space="preserve">If there are any queries in relation to the information management dashboard, please do not hesitate to contact the BIM Delivery Group </t>
  </si>
  <si>
    <t xml:space="preserve">bimdeliverygroup@scottishfuturestrust.org.uk.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</si>
</sst>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quot;£&quot;#,##0"/>
    <numFmt numFmtId="166" formatCode="_(&quot;$&quot;* #,##0.00_);_(&quot;$&quot;* \(#,##0.00\);_(&quot;$&quot;* &quot;-&quot;??_);_(@_)"/>
    <numFmt numFmtId="167" formatCode="_(&quot;$&quot;* #,##0_);_(&quot;$&quot;* \(#,##0\);_(&quot;$&quot;* &quot;-&quot;??_);_(@_)"/>
    <numFmt numFmtId="168" formatCode="_(* #,##0_);_(* \(#,##0\);_(* &quot;-&quot;??_);_(@_)"/>
    <numFmt numFmtId="169" formatCode="[$-F800]dddd\,\ mmmm\ dd\,\ yyyy"/>
  </numFmts>
  <fonts count="94" x14ac:knownFonts="1">
    <font>
      <sz val="11"/>
      <color theme="1"/>
      <name val="Calibri"/>
      <family val="2"/>
      <scheme val="minor"/>
    </font>
    <font>
      <b/>
      <sz val="11"/>
      <color theme="1"/>
      <name val="Calibri"/>
      <family val="2"/>
      <scheme val="minor"/>
    </font>
    <font>
      <sz val="11"/>
      <color theme="0"/>
      <name val="Calibri"/>
      <family val="2"/>
      <scheme val="minor"/>
    </font>
    <font>
      <sz val="11"/>
      <color theme="1"/>
      <name val="Calibri"/>
      <family val="2"/>
      <scheme val="minor"/>
    </font>
    <font>
      <b/>
      <sz val="11"/>
      <color theme="3"/>
      <name val="Calibri"/>
      <family val="2"/>
      <scheme val="minor"/>
    </font>
    <font>
      <sz val="11"/>
      <color theme="1"/>
      <name val="Arial"/>
      <family val="2"/>
    </font>
    <font>
      <sz val="11"/>
      <color theme="0"/>
      <name val="Arial"/>
      <family val="2"/>
    </font>
    <font>
      <b/>
      <sz val="20"/>
      <color theme="0"/>
      <name val="Arial"/>
      <family val="2"/>
    </font>
    <font>
      <sz val="10"/>
      <name val="Arial"/>
      <family val="2"/>
    </font>
    <font>
      <b/>
      <sz val="18"/>
      <color theme="0"/>
      <name val="Arial"/>
      <family val="2"/>
    </font>
    <font>
      <b/>
      <sz val="18"/>
      <name val="Arial"/>
      <family val="2"/>
    </font>
    <font>
      <b/>
      <sz val="23"/>
      <color theme="0"/>
      <name val="Arial"/>
      <family val="2"/>
    </font>
    <font>
      <b/>
      <sz val="18"/>
      <color rgb="FF0070C0"/>
      <name val="Arial"/>
      <family val="2"/>
    </font>
    <font>
      <b/>
      <sz val="13"/>
      <color theme="1"/>
      <name val="Arial"/>
      <family val="2"/>
    </font>
    <font>
      <sz val="12"/>
      <color theme="1"/>
      <name val="Arial"/>
      <family val="2"/>
    </font>
    <font>
      <sz val="16"/>
      <color theme="0"/>
      <name val="Arial"/>
      <family val="2"/>
    </font>
    <font>
      <sz val="18"/>
      <name val="Arial"/>
      <family val="2"/>
    </font>
    <font>
      <b/>
      <sz val="12"/>
      <color theme="1"/>
      <name val="Arial"/>
      <family val="2"/>
    </font>
    <font>
      <b/>
      <sz val="13"/>
      <name val="Arial"/>
      <family val="2"/>
    </font>
    <font>
      <b/>
      <sz val="18"/>
      <color theme="1"/>
      <name val="Arial"/>
      <family val="2"/>
    </font>
    <font>
      <b/>
      <u/>
      <sz val="18"/>
      <color theme="1"/>
      <name val="Arial"/>
      <family val="2"/>
    </font>
    <font>
      <sz val="18"/>
      <color theme="1"/>
      <name val="Arial"/>
      <family val="2"/>
    </font>
    <font>
      <sz val="18"/>
      <color indexed="10"/>
      <name val="Arial"/>
      <family val="2"/>
    </font>
    <font>
      <sz val="14"/>
      <color theme="1"/>
      <name val="Arial"/>
      <family val="2"/>
    </font>
    <font>
      <b/>
      <sz val="16"/>
      <name val="Arial"/>
      <family val="2"/>
    </font>
    <font>
      <b/>
      <sz val="11"/>
      <color rgb="FF0070C0"/>
      <name val="Arial"/>
      <family val="2"/>
    </font>
    <font>
      <b/>
      <sz val="20"/>
      <color theme="1"/>
      <name val="Arial"/>
      <family val="2"/>
    </font>
    <font>
      <b/>
      <sz val="16"/>
      <color theme="1"/>
      <name val="Arial"/>
      <family val="2"/>
    </font>
    <font>
      <b/>
      <sz val="14"/>
      <color theme="0"/>
      <name val="Arial"/>
      <family val="2"/>
    </font>
    <font>
      <b/>
      <sz val="12"/>
      <color rgb="FF0070C0"/>
      <name val="Arial"/>
      <family val="2"/>
    </font>
    <font>
      <b/>
      <sz val="16"/>
      <color theme="0"/>
      <name val="Arial"/>
      <family val="2"/>
    </font>
    <font>
      <sz val="18"/>
      <color theme="0"/>
      <name val="Arial"/>
      <family val="2"/>
    </font>
    <font>
      <sz val="16"/>
      <color theme="1"/>
      <name val="Arial"/>
      <family val="2"/>
    </font>
    <font>
      <b/>
      <sz val="14"/>
      <color rgb="FF0070C0"/>
      <name val="Arial"/>
      <family val="2"/>
    </font>
    <font>
      <sz val="11"/>
      <name val="Arial"/>
      <family val="2"/>
    </font>
    <font>
      <b/>
      <sz val="14"/>
      <color theme="1"/>
      <name val="Arial"/>
      <family val="2"/>
    </font>
    <font>
      <b/>
      <sz val="11"/>
      <color theme="1"/>
      <name val="Arial"/>
      <family val="2"/>
    </font>
    <font>
      <b/>
      <sz val="10"/>
      <color theme="1"/>
      <name val="Arial"/>
      <family val="2"/>
    </font>
    <font>
      <b/>
      <sz val="11"/>
      <name val="Arial"/>
      <family val="2"/>
    </font>
    <font>
      <b/>
      <sz val="30"/>
      <color theme="0"/>
      <name val="Arial"/>
      <family val="2"/>
    </font>
    <font>
      <sz val="14"/>
      <name val="Arial"/>
      <family val="2"/>
    </font>
    <font>
      <b/>
      <sz val="14"/>
      <name val="Arial"/>
      <family val="2"/>
    </font>
    <font>
      <b/>
      <u/>
      <sz val="14"/>
      <color theme="1"/>
      <name val="Arial"/>
      <family val="2"/>
    </font>
    <font>
      <b/>
      <sz val="25"/>
      <color rgb="FF002060"/>
      <name val="Arial"/>
      <family val="2"/>
    </font>
    <font>
      <sz val="18"/>
      <color rgb="FF002060"/>
      <name val="Arial"/>
      <family val="2"/>
    </font>
    <font>
      <b/>
      <sz val="20"/>
      <color rgb="FF002060"/>
      <name val="Arial"/>
      <family val="2"/>
    </font>
    <font>
      <b/>
      <sz val="20"/>
      <name val="Arial"/>
      <family val="2"/>
    </font>
    <font>
      <sz val="20"/>
      <color theme="1"/>
      <name val="Calibri"/>
      <family val="2"/>
      <scheme val="minor"/>
    </font>
    <font>
      <sz val="20"/>
      <color theme="1"/>
      <name val="Arial"/>
      <family val="2"/>
    </font>
    <font>
      <sz val="20"/>
      <name val="Arial"/>
      <family val="2"/>
    </font>
    <font>
      <sz val="20"/>
      <color rgb="FF002060"/>
      <name val="Arial"/>
      <family val="2"/>
    </font>
    <font>
      <b/>
      <sz val="12"/>
      <color theme="0"/>
      <name val="Arial"/>
      <family val="2"/>
    </font>
    <font>
      <sz val="30"/>
      <color theme="1"/>
      <name val="Arial"/>
      <family val="2"/>
    </font>
    <font>
      <sz val="7"/>
      <color theme="1"/>
      <name val="Arial"/>
      <family val="2"/>
    </font>
    <font>
      <b/>
      <u/>
      <sz val="18"/>
      <color rgb="FF002060"/>
      <name val="Arial"/>
      <family val="2"/>
    </font>
    <font>
      <sz val="23"/>
      <color theme="1"/>
      <name val="Arial"/>
      <family val="2"/>
    </font>
    <font>
      <b/>
      <i/>
      <sz val="25"/>
      <color rgb="FF002060"/>
      <name val="Arial"/>
      <family val="2"/>
    </font>
    <font>
      <sz val="25"/>
      <color theme="1"/>
      <name val="Arial"/>
      <family val="2"/>
    </font>
    <font>
      <sz val="25"/>
      <color theme="0"/>
      <name val="Arial"/>
      <family val="2"/>
    </font>
    <font>
      <b/>
      <sz val="18"/>
      <color rgb="FF00B451"/>
      <name val="Arial"/>
      <family val="2"/>
    </font>
    <font>
      <b/>
      <sz val="18"/>
      <color rgb="FF00B050"/>
      <name val="Arial"/>
      <family val="2"/>
    </font>
    <font>
      <sz val="14"/>
      <color indexed="10"/>
      <name val="Arial"/>
      <family val="2"/>
    </font>
    <font>
      <b/>
      <sz val="14"/>
      <color indexed="10"/>
      <name val="Arial"/>
      <family val="2"/>
    </font>
    <font>
      <sz val="20"/>
      <color theme="0"/>
      <name val="Arial"/>
      <family val="2"/>
    </font>
    <font>
      <b/>
      <sz val="17"/>
      <color theme="0"/>
      <name val="Arial"/>
      <family val="2"/>
    </font>
    <font>
      <sz val="17"/>
      <color theme="1"/>
      <name val="Calibri"/>
      <family val="2"/>
      <scheme val="minor"/>
    </font>
    <font>
      <b/>
      <sz val="17"/>
      <color theme="1"/>
      <name val="Calibri"/>
      <family val="2"/>
      <scheme val="minor"/>
    </font>
    <font>
      <sz val="18"/>
      <color theme="3" tint="-0.499984740745262"/>
      <name val="Arial"/>
      <family val="2"/>
    </font>
    <font>
      <b/>
      <sz val="16"/>
      <color theme="0"/>
      <name val="Calibri"/>
      <family val="2"/>
      <scheme val="minor"/>
    </font>
    <font>
      <b/>
      <i/>
      <sz val="20"/>
      <color theme="0"/>
      <name val="Arial"/>
      <family val="2"/>
    </font>
    <font>
      <u/>
      <sz val="11"/>
      <color theme="10"/>
      <name val="Calibri"/>
      <family val="2"/>
      <scheme val="minor"/>
    </font>
    <font>
      <sz val="8"/>
      <name val="Calibri"/>
      <family val="2"/>
      <scheme val="minor"/>
    </font>
    <font>
      <b/>
      <sz val="25"/>
      <color theme="0"/>
      <name val="Calibri"/>
      <family val="2"/>
      <scheme val="minor"/>
    </font>
    <font>
      <b/>
      <i/>
      <sz val="14"/>
      <color theme="0"/>
      <name val="Calibri"/>
      <family val="2"/>
      <scheme val="minor"/>
    </font>
    <font>
      <b/>
      <sz val="18"/>
      <color theme="0"/>
      <name val="Calibri"/>
      <family val="2"/>
      <scheme val="minor"/>
    </font>
    <font>
      <b/>
      <sz val="18"/>
      <color theme="1"/>
      <name val="Calibri"/>
      <family val="2"/>
      <scheme val="minor"/>
    </font>
    <font>
      <b/>
      <sz val="18"/>
      <color rgb="FF002060"/>
      <name val="Calibri"/>
      <family val="2"/>
      <scheme val="minor"/>
    </font>
    <font>
      <sz val="18"/>
      <color theme="1"/>
      <name val="Calibri"/>
      <family val="2"/>
      <scheme val="minor"/>
    </font>
    <font>
      <b/>
      <sz val="16"/>
      <color theme="1"/>
      <name val="Calibri"/>
      <family val="2"/>
      <scheme val="minor"/>
    </font>
    <font>
      <sz val="16"/>
      <color theme="0"/>
      <name val="Calibri"/>
      <family val="2"/>
      <scheme val="minor"/>
    </font>
    <font>
      <sz val="16"/>
      <color theme="1"/>
      <name val="Calibri"/>
      <family val="2"/>
      <scheme val="minor"/>
    </font>
    <font>
      <sz val="20"/>
      <color rgb="FF002060"/>
      <name val="Calibri"/>
      <family val="2"/>
      <scheme val="minor"/>
    </font>
    <font>
      <sz val="18"/>
      <color theme="4" tint="-0.24994659260841701"/>
      <name val="Arial"/>
      <family val="2"/>
    </font>
    <font>
      <b/>
      <sz val="11"/>
      <color theme="0"/>
      <name val="Calibri"/>
      <family val="2"/>
      <scheme val="minor"/>
    </font>
    <font>
      <sz val="20"/>
      <color theme="0"/>
      <name val="Calibri"/>
      <family val="2"/>
      <scheme val="minor"/>
    </font>
    <font>
      <sz val="17"/>
      <color theme="0"/>
      <name val="Arial"/>
      <family val="2"/>
    </font>
    <font>
      <b/>
      <sz val="14"/>
      <color theme="1"/>
      <name val="Calibri"/>
      <family val="2"/>
      <scheme val="minor"/>
    </font>
    <font>
      <i/>
      <sz val="11"/>
      <color theme="1"/>
      <name val="Calibri"/>
      <family val="2"/>
      <scheme val="minor"/>
    </font>
    <font>
      <sz val="14"/>
      <color theme="0"/>
      <name val="Calibri"/>
      <family val="2"/>
      <scheme val="minor"/>
    </font>
    <font>
      <u/>
      <sz val="11"/>
      <color theme="0"/>
      <name val="Calibri"/>
      <family val="2"/>
      <scheme val="minor"/>
    </font>
    <font>
      <u/>
      <sz val="16"/>
      <color theme="0"/>
      <name val="Calibri"/>
      <family val="2"/>
      <scheme val="minor"/>
    </font>
    <font>
      <b/>
      <u/>
      <sz val="16"/>
      <color theme="0"/>
      <name val="Calibri"/>
      <family val="2"/>
      <scheme val="minor"/>
    </font>
    <font>
      <sz val="12"/>
      <color theme="1"/>
      <name val="Calibri"/>
      <family val="2"/>
      <scheme val="minor"/>
    </font>
    <font>
      <b/>
      <u/>
      <sz val="11"/>
      <color theme="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2" tint="-0.14999847407452621"/>
        <bgColor indexed="64"/>
      </patternFill>
    </fill>
    <fill>
      <patternFill patternType="solid">
        <fgColor theme="4" tint="-0.249977111117893"/>
        <bgColor indexed="64"/>
      </patternFill>
    </fill>
    <fill>
      <patternFill patternType="solid">
        <fgColor theme="7" tint="0.59999389629810485"/>
        <bgColor indexed="64"/>
      </patternFill>
    </fill>
  </fills>
  <borders count="10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ck">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right/>
      <top/>
      <bottom style="medium">
        <color theme="4" tint="0.3999755851924192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
      <left/>
      <right style="medium">
        <color indexed="64"/>
      </right>
      <top/>
      <bottom style="medium">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top style="hair">
        <color indexed="64"/>
      </top>
      <bottom/>
      <diagonal/>
    </border>
    <border>
      <left style="medium">
        <color indexed="64"/>
      </left>
      <right/>
      <top/>
      <bottom style="hair">
        <color indexed="64"/>
      </bottom>
      <diagonal/>
    </border>
    <border>
      <left/>
      <right/>
      <top style="hair">
        <color indexed="64"/>
      </top>
      <bottom style="medium">
        <color indexed="64"/>
      </bottom>
      <diagonal/>
    </border>
    <border>
      <left/>
      <right style="thick">
        <color indexed="64"/>
      </right>
      <top style="medium">
        <color indexed="64"/>
      </top>
      <bottom/>
      <diagonal/>
    </border>
    <border>
      <left/>
      <right style="thick">
        <color indexed="64"/>
      </right>
      <top/>
      <bottom style="medium">
        <color indexed="64"/>
      </bottom>
      <diagonal/>
    </border>
    <border>
      <left/>
      <right style="thick">
        <color indexed="64"/>
      </right>
      <top style="hair">
        <color indexed="64"/>
      </top>
      <bottom style="hair">
        <color indexed="64"/>
      </bottom>
      <diagonal/>
    </border>
    <border>
      <left/>
      <right/>
      <top style="medium">
        <color indexed="64"/>
      </top>
      <bottom style="thick">
        <color indexed="64"/>
      </bottom>
      <diagonal/>
    </border>
    <border>
      <left/>
      <right/>
      <top/>
      <bottom style="thick">
        <color indexed="64"/>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top style="hair">
        <color auto="1"/>
      </top>
      <bottom style="hair">
        <color auto="1"/>
      </bottom>
      <diagonal/>
    </border>
    <border>
      <left/>
      <right style="thick">
        <color indexed="64"/>
      </right>
      <top/>
      <bottom/>
      <diagonal/>
    </border>
    <border>
      <left style="thick">
        <color indexed="64"/>
      </left>
      <right/>
      <top/>
      <bottom/>
      <diagonal/>
    </border>
    <border>
      <left style="thick">
        <color indexed="64"/>
      </left>
      <right style="hair">
        <color indexed="64"/>
      </right>
      <top style="thick">
        <color indexed="64"/>
      </top>
      <bottom/>
      <diagonal/>
    </border>
    <border>
      <left style="hair">
        <color indexed="64"/>
      </left>
      <right style="hair">
        <color indexed="64"/>
      </right>
      <top style="thick">
        <color indexed="64"/>
      </top>
      <bottom/>
      <diagonal/>
    </border>
    <border>
      <left style="hair">
        <color indexed="64"/>
      </left>
      <right style="thick">
        <color auto="1"/>
      </right>
      <top style="thick">
        <color indexed="64"/>
      </top>
      <bottom/>
      <diagonal/>
    </border>
    <border>
      <left style="thick">
        <color indexed="64"/>
      </left>
      <right style="hair">
        <color indexed="64"/>
      </right>
      <top/>
      <bottom/>
      <diagonal/>
    </border>
    <border>
      <left style="hair">
        <color indexed="64"/>
      </left>
      <right style="hair">
        <color indexed="64"/>
      </right>
      <top/>
      <bottom/>
      <diagonal/>
    </border>
    <border>
      <left style="hair">
        <color indexed="64"/>
      </left>
      <right style="thick">
        <color auto="1"/>
      </right>
      <top/>
      <bottom/>
      <diagonal/>
    </border>
    <border>
      <left/>
      <right/>
      <top style="thick">
        <color auto="1"/>
      </top>
      <bottom style="hair">
        <color auto="1"/>
      </bottom>
      <diagonal/>
    </border>
    <border>
      <left/>
      <right style="thick">
        <color auto="1"/>
      </right>
      <top style="thick">
        <color auto="1"/>
      </top>
      <bottom style="hair">
        <color auto="1"/>
      </bottom>
      <diagonal/>
    </border>
    <border>
      <left style="thick">
        <color auto="1"/>
      </left>
      <right/>
      <top style="hair">
        <color auto="1"/>
      </top>
      <bottom style="hair">
        <color auto="1"/>
      </bottom>
      <diagonal/>
    </border>
    <border>
      <left/>
      <right style="thick">
        <color indexed="64"/>
      </right>
      <top style="medium">
        <color indexed="64"/>
      </top>
      <bottom style="thick">
        <color indexed="64"/>
      </bottom>
      <diagonal/>
    </border>
    <border>
      <left style="hair">
        <color auto="1"/>
      </left>
      <right style="hair">
        <color auto="1"/>
      </right>
      <top/>
      <bottom style="medium">
        <color indexed="64"/>
      </bottom>
      <diagonal/>
    </border>
    <border>
      <left style="hair">
        <color indexed="64"/>
      </left>
      <right/>
      <top/>
      <bottom/>
      <diagonal/>
    </border>
    <border>
      <left style="hair">
        <color indexed="64"/>
      </left>
      <right/>
      <top style="thick">
        <color indexed="64"/>
      </top>
      <bottom/>
      <diagonal/>
    </border>
    <border>
      <left style="hair">
        <color auto="1"/>
      </left>
      <right style="thick">
        <color auto="1"/>
      </right>
      <top/>
      <bottom style="medium">
        <color auto="1"/>
      </bottom>
      <diagonal/>
    </border>
    <border>
      <left style="thick">
        <color auto="1"/>
      </left>
      <right style="hair">
        <color auto="1"/>
      </right>
      <top style="hair">
        <color auto="1"/>
      </top>
      <bottom/>
      <diagonal/>
    </border>
    <border>
      <left style="thick">
        <color auto="1"/>
      </left>
      <right/>
      <top/>
      <bottom style="thick">
        <color auto="1"/>
      </bottom>
      <diagonal/>
    </border>
    <border>
      <left/>
      <right style="thick">
        <color auto="1"/>
      </right>
      <top/>
      <bottom style="thick">
        <color auto="1"/>
      </bottom>
      <diagonal/>
    </border>
    <border>
      <left/>
      <right style="thick">
        <color indexed="64"/>
      </right>
      <top style="medium">
        <color indexed="64"/>
      </top>
      <bottom style="medium">
        <color indexed="64"/>
      </bottom>
      <diagonal/>
    </border>
    <border>
      <left style="hair">
        <color indexed="64"/>
      </left>
      <right/>
      <top style="hair">
        <color auto="1"/>
      </top>
      <bottom/>
      <diagonal/>
    </border>
    <border>
      <left/>
      <right style="hair">
        <color indexed="64"/>
      </right>
      <top style="hair">
        <color auto="1"/>
      </top>
      <bottom/>
      <diagonal/>
    </border>
    <border>
      <left style="dashed">
        <color indexed="64"/>
      </left>
      <right style="medium">
        <color indexed="64"/>
      </right>
      <top style="medium">
        <color indexed="64"/>
      </top>
      <bottom/>
      <diagonal/>
    </border>
    <border>
      <left style="dashed">
        <color indexed="64"/>
      </left>
      <right style="medium">
        <color indexed="64"/>
      </right>
      <top/>
      <bottom style="hair">
        <color indexed="64"/>
      </bottom>
      <diagonal/>
    </border>
    <border>
      <left style="dashed">
        <color indexed="64"/>
      </left>
      <right style="medium">
        <color indexed="64"/>
      </right>
      <top style="hair">
        <color indexed="64"/>
      </top>
      <bottom style="hair">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ck">
        <color indexed="64"/>
      </top>
      <bottom style="hair">
        <color indexed="64"/>
      </bottom>
      <diagonal/>
    </border>
    <border>
      <left/>
      <right style="thick">
        <color indexed="64"/>
      </right>
      <top/>
      <bottom style="hair">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hair">
        <color indexed="64"/>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hair">
        <color indexed="64"/>
      </left>
      <right/>
      <top style="hair">
        <color auto="1"/>
      </top>
      <bottom style="medium">
        <color indexed="64"/>
      </bottom>
      <diagonal/>
    </border>
    <border>
      <left/>
      <right style="hair">
        <color indexed="64"/>
      </right>
      <top style="hair">
        <color auto="1"/>
      </top>
      <bottom style="medium">
        <color indexed="64"/>
      </bottom>
      <diagonal/>
    </border>
    <border>
      <left style="thick">
        <color indexed="64"/>
      </left>
      <right style="medium">
        <color indexed="64"/>
      </right>
      <top/>
      <bottom/>
      <diagonal/>
    </border>
    <border>
      <left style="mediumDashed">
        <color indexed="64"/>
      </left>
      <right/>
      <top style="thick">
        <color indexed="64"/>
      </top>
      <bottom/>
      <diagonal/>
    </border>
    <border>
      <left/>
      <right style="mediumDashed">
        <color indexed="64"/>
      </right>
      <top style="thick">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thick">
        <color indexed="64"/>
      </bottom>
      <diagonal/>
    </border>
    <border>
      <left/>
      <right style="mediumDashed">
        <color indexed="64"/>
      </right>
      <top/>
      <bottom style="thick">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style="hair">
        <color indexed="64"/>
      </right>
      <top style="hair">
        <color auto="1"/>
      </top>
      <bottom style="dashed">
        <color theme="2" tint="-9.9978637043366805E-2"/>
      </bottom>
      <diagonal/>
    </border>
    <border>
      <left style="thick">
        <color indexed="64"/>
      </left>
      <right style="hair">
        <color indexed="64"/>
      </right>
      <top style="dashed">
        <color theme="2" tint="-9.9978637043366805E-2"/>
      </top>
      <bottom/>
      <diagonal/>
    </border>
    <border>
      <left style="thick">
        <color indexed="64"/>
      </left>
      <right/>
      <top style="dotted">
        <color theme="1" tint="0.499984740745262"/>
      </top>
      <bottom style="hair">
        <color indexed="64"/>
      </bottom>
      <diagonal/>
    </border>
    <border>
      <left style="thick">
        <color indexed="64"/>
      </left>
      <right/>
      <top style="dotted">
        <color theme="1" tint="0.499984740745262"/>
      </top>
      <bottom/>
      <diagonal/>
    </border>
    <border>
      <left style="dotted">
        <color theme="1" tint="0.499984740745262"/>
      </left>
      <right style="hair">
        <color auto="1"/>
      </right>
      <top style="dotted">
        <color theme="1" tint="0.499984740745262"/>
      </top>
      <bottom style="hair">
        <color auto="1"/>
      </bottom>
      <diagonal/>
    </border>
    <border>
      <left style="hair">
        <color auto="1"/>
      </left>
      <right style="hair">
        <color auto="1"/>
      </right>
      <top style="hair">
        <color auto="1"/>
      </top>
      <bottom style="dotted">
        <color theme="1" tint="0.499984740745262"/>
      </bottom>
      <diagonal/>
    </border>
    <border>
      <left style="dotted">
        <color theme="1" tint="0.499984740745262"/>
      </left>
      <right style="hair">
        <color auto="1"/>
      </right>
      <top/>
      <bottom/>
      <diagonal/>
    </border>
    <border>
      <left style="hair">
        <color auto="1"/>
      </left>
      <right style="hair">
        <color auto="1"/>
      </right>
      <top/>
      <bottom style="dotted">
        <color theme="1" tint="0.499984740745262"/>
      </bottom>
      <diagonal/>
    </border>
    <border>
      <left/>
      <right/>
      <top style="dotted">
        <color theme="1" tint="0.499984740745262"/>
      </top>
      <bottom style="hair">
        <color indexed="64"/>
      </bottom>
      <diagonal/>
    </border>
    <border>
      <left/>
      <right/>
      <top style="dotted">
        <color theme="1" tint="0.499984740745262"/>
      </top>
      <bottom style="dotted">
        <color theme="1" tint="0.499984740745262"/>
      </bottom>
      <diagonal/>
    </border>
    <border>
      <left/>
      <right/>
      <top/>
      <bottom style="dotted">
        <color theme="1" tint="0.499984740745262"/>
      </bottom>
      <diagonal/>
    </border>
    <border>
      <left/>
      <right/>
      <top style="hair">
        <color indexed="64"/>
      </top>
      <bottom style="dotted">
        <color theme="1" tint="0.499984740745262"/>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ck">
        <color indexed="64"/>
      </bottom>
      <diagonal/>
    </border>
    <border>
      <left style="medium">
        <color indexed="64"/>
      </left>
      <right/>
      <top style="thick">
        <color auto="1"/>
      </top>
      <bottom style="hair">
        <color auto="1"/>
      </bottom>
      <diagonal/>
    </border>
    <border>
      <left style="medium">
        <color indexed="64"/>
      </left>
      <right/>
      <top style="thick">
        <color indexed="64"/>
      </top>
      <bottom style="thick">
        <color indexed="64"/>
      </bottom>
      <diagonal/>
    </border>
  </borders>
  <cellStyleXfs count="8">
    <xf numFmtId="0" fontId="0" fillId="0" borderId="0"/>
    <xf numFmtId="0" fontId="4" fillId="0" borderId="9" applyNumberFormat="0" applyFill="0" applyAlignment="0" applyProtection="0"/>
    <xf numFmtId="0" fontId="4" fillId="0" borderId="0" applyNumberFormat="0" applyFill="0" applyBorder="0" applyAlignment="0" applyProtection="0"/>
    <xf numFmtId="0" fontId="8" fillId="0" borderId="0"/>
    <xf numFmtId="164" fontId="3" fillId="0" borderId="0" applyFont="0" applyFill="0" applyBorder="0" applyAlignment="0" applyProtection="0"/>
    <xf numFmtId="0" fontId="8" fillId="0" borderId="0"/>
    <xf numFmtId="166" fontId="3" fillId="0" borderId="0" applyFont="0" applyFill="0" applyBorder="0" applyAlignment="0" applyProtection="0"/>
    <xf numFmtId="0" fontId="70" fillId="0" borderId="0" applyNumberFormat="0" applyFill="0" applyBorder="0" applyAlignment="0" applyProtection="0"/>
  </cellStyleXfs>
  <cellXfs count="685">
    <xf numFmtId="0" fontId="0" fillId="0" borderId="0" xfId="0"/>
    <xf numFmtId="0" fontId="5" fillId="0" borderId="0" xfId="0" applyFont="1"/>
    <xf numFmtId="0" fontId="5" fillId="0" borderId="0" xfId="0" applyFont="1" applyBorder="1"/>
    <xf numFmtId="0" fontId="5" fillId="0" borderId="0" xfId="0" applyFont="1" applyFill="1"/>
    <xf numFmtId="0" fontId="20" fillId="4" borderId="1" xfId="0" applyFont="1" applyFill="1" applyBorder="1" applyAlignment="1">
      <alignment vertical="top"/>
    </xf>
    <xf numFmtId="0" fontId="5" fillId="4" borderId="2" xfId="0" applyFont="1" applyFill="1" applyBorder="1"/>
    <xf numFmtId="0" fontId="5" fillId="4" borderId="13" xfId="0" applyFont="1" applyFill="1" applyBorder="1"/>
    <xf numFmtId="0" fontId="21" fillId="4" borderId="3" xfId="0" applyFont="1" applyFill="1" applyBorder="1"/>
    <xf numFmtId="0" fontId="21" fillId="4" borderId="0" xfId="0" applyFont="1" applyFill="1" applyBorder="1"/>
    <xf numFmtId="0" fontId="23" fillId="0" borderId="0" xfId="0" applyFont="1"/>
    <xf numFmtId="0" fontId="28" fillId="2" borderId="0" xfId="0" applyFont="1" applyFill="1" applyBorder="1" applyAlignment="1">
      <alignment horizontal="center" vertical="center"/>
    </xf>
    <xf numFmtId="0" fontId="21" fillId="4" borderId="4" xfId="0" applyFont="1" applyFill="1" applyBorder="1"/>
    <xf numFmtId="0" fontId="21" fillId="4" borderId="5" xfId="0" applyFont="1" applyFill="1" applyBorder="1"/>
    <xf numFmtId="0" fontId="21" fillId="4" borderId="16" xfId="0" applyFont="1" applyFill="1" applyBorder="1"/>
    <xf numFmtId="0" fontId="34" fillId="2" borderId="0" xfId="0" applyFont="1" applyFill="1" applyBorder="1" applyAlignment="1"/>
    <xf numFmtId="10" fontId="35" fillId="2" borderId="0" xfId="0" applyNumberFormat="1" applyFont="1" applyFill="1" applyBorder="1" applyAlignment="1">
      <alignment horizontal="left" vertical="center" indent="2"/>
    </xf>
    <xf numFmtId="165" fontId="35" fillId="2" borderId="0" xfId="0" applyNumberFormat="1" applyFont="1" applyFill="1" applyBorder="1" applyAlignment="1">
      <alignment horizontal="center" vertical="center"/>
    </xf>
    <xf numFmtId="3" fontId="35" fillId="2" borderId="0" xfId="0" applyNumberFormat="1" applyFont="1" applyFill="1" applyBorder="1" applyAlignment="1">
      <alignment horizontal="center" vertical="center"/>
    </xf>
    <xf numFmtId="0" fontId="34" fillId="2" borderId="3" xfId="0" applyFont="1" applyFill="1" applyBorder="1" applyAlignment="1"/>
    <xf numFmtId="0" fontId="5" fillId="0" borderId="3" xfId="0" applyFont="1" applyBorder="1"/>
    <xf numFmtId="0" fontId="37" fillId="0" borderId="0" xfId="0" applyFont="1" applyBorder="1"/>
    <xf numFmtId="0" fontId="37" fillId="0" borderId="0" xfId="0" applyFont="1"/>
    <xf numFmtId="0" fontId="29" fillId="0" borderId="5" xfId="0" applyFont="1" applyFill="1" applyBorder="1" applyAlignment="1">
      <alignment horizontal="center" vertical="center" wrapText="1"/>
    </xf>
    <xf numFmtId="0" fontId="5" fillId="0" borderId="5" xfId="0" applyFont="1" applyBorder="1"/>
    <xf numFmtId="0" fontId="25" fillId="0" borderId="5" xfId="0" applyFont="1" applyBorder="1" applyAlignment="1">
      <alignment horizontal="center" vertical="center" wrapText="1"/>
    </xf>
    <xf numFmtId="0" fontId="34" fillId="2" borderId="2" xfId="0" applyFont="1" applyFill="1" applyBorder="1" applyAlignment="1"/>
    <xf numFmtId="10" fontId="35" fillId="2" borderId="2" xfId="0" applyNumberFormat="1" applyFont="1" applyFill="1" applyBorder="1" applyAlignment="1">
      <alignment horizontal="left" vertical="center" indent="2"/>
    </xf>
    <xf numFmtId="165" fontId="35" fillId="2" borderId="2" xfId="0" applyNumberFormat="1" applyFont="1" applyFill="1" applyBorder="1" applyAlignment="1">
      <alignment horizontal="center" vertical="center"/>
    </xf>
    <xf numFmtId="3" fontId="35" fillId="2" borderId="2" xfId="0" applyNumberFormat="1" applyFont="1" applyFill="1" applyBorder="1" applyAlignment="1">
      <alignment horizontal="center" vertical="center"/>
    </xf>
    <xf numFmtId="0" fontId="5" fillId="0" borderId="5" xfId="0" applyFont="1" applyBorder="1" applyAlignment="1">
      <alignment horizontal="left" vertical="center"/>
    </xf>
    <xf numFmtId="0" fontId="38" fillId="2" borderId="0" xfId="0" applyFont="1" applyFill="1" applyBorder="1" applyAlignment="1"/>
    <xf numFmtId="0" fontId="15" fillId="3" borderId="2" xfId="0" applyFont="1" applyFill="1" applyBorder="1"/>
    <xf numFmtId="0" fontId="10" fillId="3" borderId="0" xfId="0" applyFont="1" applyFill="1" applyBorder="1" applyAlignment="1">
      <alignment horizontal="left" vertical="center"/>
    </xf>
    <xf numFmtId="0" fontId="19" fillId="3" borderId="0" xfId="0" applyFont="1" applyFill="1" applyBorder="1" applyAlignment="1">
      <alignment horizontal="left" vertical="center"/>
    </xf>
    <xf numFmtId="0" fontId="9" fillId="3" borderId="0" xfId="0" applyFont="1" applyFill="1" applyBorder="1" applyAlignment="1">
      <alignment horizontal="left" vertical="center"/>
    </xf>
    <xf numFmtId="0" fontId="9" fillId="3" borderId="0" xfId="0" applyFont="1" applyFill="1" applyBorder="1" applyAlignment="1">
      <alignment vertical="center"/>
    </xf>
    <xf numFmtId="0" fontId="21" fillId="3" borderId="0" xfId="0" applyFont="1" applyFill="1" applyBorder="1"/>
    <xf numFmtId="0" fontId="9" fillId="3" borderId="0" xfId="0" applyFont="1" applyFill="1" applyBorder="1"/>
    <xf numFmtId="0" fontId="11" fillId="3" borderId="38" xfId="0" applyFont="1" applyFill="1" applyBorder="1" applyAlignment="1">
      <alignment horizontal="center" vertical="center"/>
    </xf>
    <xf numFmtId="0" fontId="23" fillId="3" borderId="0" xfId="0" applyFont="1" applyFill="1" applyBorder="1" applyAlignment="1">
      <alignment horizontal="center" vertical="center"/>
    </xf>
    <xf numFmtId="0" fontId="24" fillId="3" borderId="0" xfId="0" applyFont="1" applyFill="1" applyBorder="1" applyAlignment="1">
      <alignment horizontal="left" vertical="center"/>
    </xf>
    <xf numFmtId="0" fontId="26" fillId="3" borderId="0" xfId="0" applyFont="1" applyFill="1" applyBorder="1" applyAlignment="1">
      <alignment vertical="center"/>
    </xf>
    <xf numFmtId="0" fontId="28" fillId="3" borderId="0" xfId="0" applyFont="1" applyFill="1" applyBorder="1" applyAlignment="1">
      <alignment horizontal="center" vertical="center"/>
    </xf>
    <xf numFmtId="1" fontId="26" fillId="3" borderId="0" xfId="0" applyNumberFormat="1" applyFont="1" applyFill="1" applyBorder="1" applyAlignment="1">
      <alignment horizontal="left" vertical="center"/>
    </xf>
    <xf numFmtId="0" fontId="23" fillId="3" borderId="0" xfId="0" applyFont="1" applyFill="1" applyBorder="1" applyAlignment="1"/>
    <xf numFmtId="0" fontId="30" fillId="3" borderId="0" xfId="0" applyFont="1" applyFill="1" applyBorder="1" applyAlignment="1">
      <alignment horizontal="left" vertical="center"/>
    </xf>
    <xf numFmtId="0" fontId="30" fillId="3" borderId="0" xfId="0" applyFont="1" applyFill="1" applyBorder="1" applyAlignment="1">
      <alignment vertical="center"/>
    </xf>
    <xf numFmtId="0" fontId="32" fillId="3" borderId="0" xfId="0" applyFont="1" applyFill="1" applyBorder="1"/>
    <xf numFmtId="0" fontId="15" fillId="3" borderId="0" xfId="0" applyFont="1" applyFill="1" applyBorder="1"/>
    <xf numFmtId="0" fontId="25" fillId="3" borderId="0" xfId="0" applyFont="1" applyFill="1" applyBorder="1" applyAlignment="1"/>
    <xf numFmtId="0" fontId="23" fillId="3" borderId="0" xfId="0" applyFont="1" applyFill="1" applyBorder="1" applyAlignment="1">
      <alignment horizontal="center"/>
    </xf>
    <xf numFmtId="0" fontId="5" fillId="3" borderId="0" xfId="0" applyFont="1" applyFill="1" applyBorder="1" applyAlignment="1"/>
    <xf numFmtId="0" fontId="13" fillId="3" borderId="0" xfId="0" applyFont="1" applyFill="1" applyBorder="1" applyAlignment="1">
      <alignment horizontal="left" vertical="center"/>
    </xf>
    <xf numFmtId="165" fontId="34" fillId="3" borderId="0" xfId="0" applyNumberFormat="1" applyFont="1" applyFill="1" applyBorder="1" applyAlignment="1"/>
    <xf numFmtId="0" fontId="35" fillId="3" borderId="0" xfId="0" applyFont="1" applyFill="1" applyBorder="1" applyAlignment="1">
      <alignment horizontal="center"/>
    </xf>
    <xf numFmtId="0" fontId="34" fillId="3" borderId="0" xfId="0" quotePrefix="1" applyFont="1" applyFill="1" applyBorder="1" applyAlignment="1"/>
    <xf numFmtId="4" fontId="34" fillId="3" borderId="0" xfId="0" applyNumberFormat="1" applyFont="1" applyFill="1" applyBorder="1" applyAlignment="1"/>
    <xf numFmtId="0" fontId="34" fillId="3" borderId="0" xfId="0" applyFont="1" applyFill="1" applyBorder="1" applyAlignment="1"/>
    <xf numFmtId="0" fontId="18" fillId="3" borderId="0" xfId="0" applyFont="1" applyFill="1" applyBorder="1" applyAlignment="1">
      <alignment horizontal="center" vertical="center"/>
    </xf>
    <xf numFmtId="165" fontId="35" fillId="3" borderId="0" xfId="0" applyNumberFormat="1" applyFont="1" applyFill="1" applyBorder="1" applyAlignment="1">
      <alignment horizontal="center" vertical="center"/>
    </xf>
    <xf numFmtId="0" fontId="10" fillId="2" borderId="17" xfId="0" applyFont="1" applyFill="1" applyBorder="1" applyAlignment="1">
      <alignment vertical="center"/>
    </xf>
    <xf numFmtId="0" fontId="22" fillId="2" borderId="0" xfId="5" applyFont="1" applyFill="1" applyBorder="1" applyAlignment="1">
      <alignment horizontal="center" vertical="center"/>
    </xf>
    <xf numFmtId="0" fontId="7" fillId="3" borderId="0" xfId="0" applyFont="1" applyFill="1" applyBorder="1" applyAlignment="1">
      <alignment horizontal="center" vertical="center"/>
    </xf>
    <xf numFmtId="0" fontId="18" fillId="3" borderId="0" xfId="0" applyFont="1" applyFill="1" applyBorder="1" applyAlignment="1">
      <alignment vertical="center"/>
    </xf>
    <xf numFmtId="0" fontId="13" fillId="3" borderId="0" xfId="0" applyFont="1" applyFill="1" applyBorder="1" applyAlignment="1">
      <alignment vertical="center"/>
    </xf>
    <xf numFmtId="0" fontId="40" fillId="2" borderId="0" xfId="0" applyFont="1" applyFill="1" applyBorder="1" applyAlignment="1"/>
    <xf numFmtId="3" fontId="14" fillId="3" borderId="2" xfId="4" applyNumberFormat="1" applyFont="1" applyFill="1" applyBorder="1" applyAlignment="1">
      <alignment horizontal="center" vertical="center"/>
    </xf>
    <xf numFmtId="3" fontId="14" fillId="3" borderId="0" xfId="4" applyNumberFormat="1" applyFont="1" applyFill="1" applyBorder="1" applyAlignment="1">
      <alignment horizontal="center" vertical="center"/>
    </xf>
    <xf numFmtId="3" fontId="17" fillId="3" borderId="0" xfId="4" applyNumberFormat="1" applyFont="1" applyFill="1" applyBorder="1" applyAlignment="1">
      <alignment horizontal="center" vertical="center"/>
    </xf>
    <xf numFmtId="0" fontId="29" fillId="3" borderId="0" xfId="0" applyFont="1" applyFill="1" applyBorder="1" applyAlignment="1">
      <alignment horizontal="center" vertical="center"/>
    </xf>
    <xf numFmtId="0" fontId="33" fillId="3" borderId="0" xfId="0" applyFont="1" applyFill="1" applyBorder="1" applyAlignment="1"/>
    <xf numFmtId="0" fontId="35" fillId="3" borderId="0" xfId="0" applyFont="1" applyFill="1" applyBorder="1" applyAlignment="1">
      <alignment horizontal="center" vertical="center"/>
    </xf>
    <xf numFmtId="10" fontId="35" fillId="3" borderId="0" xfId="0" applyNumberFormat="1" applyFont="1" applyFill="1" applyBorder="1" applyAlignment="1">
      <alignment horizontal="left" vertical="center"/>
    </xf>
    <xf numFmtId="0" fontId="5" fillId="3" borderId="0" xfId="0" applyFont="1" applyFill="1" applyBorder="1" applyAlignment="1">
      <alignment horizontal="left"/>
    </xf>
    <xf numFmtId="0" fontId="7" fillId="3" borderId="37" xfId="0" applyFont="1" applyFill="1" applyBorder="1" applyAlignment="1">
      <alignment horizontal="center" vertical="center"/>
    </xf>
    <xf numFmtId="0" fontId="23" fillId="3" borderId="37" xfId="0" applyFont="1" applyFill="1" applyBorder="1" applyAlignment="1"/>
    <xf numFmtId="0" fontId="43" fillId="3" borderId="0" xfId="0" applyFont="1" applyFill="1" applyBorder="1" applyAlignment="1">
      <alignment vertical="center"/>
    </xf>
    <xf numFmtId="0" fontId="43" fillId="3" borderId="0" xfId="0" applyFont="1" applyFill="1" applyBorder="1" applyAlignment="1">
      <alignment horizontal="right" vertical="center"/>
    </xf>
    <xf numFmtId="3" fontId="9" fillId="2" borderId="38" xfId="0" applyNumberFormat="1" applyFont="1" applyFill="1" applyBorder="1" applyAlignment="1">
      <alignment horizontal="center" vertical="center"/>
    </xf>
    <xf numFmtId="0" fontId="19" fillId="2" borderId="38" xfId="0" applyFont="1" applyFill="1" applyBorder="1"/>
    <xf numFmtId="0" fontId="5" fillId="3" borderId="5" xfId="0" applyFont="1" applyFill="1" applyBorder="1" applyAlignment="1"/>
    <xf numFmtId="0" fontId="23" fillId="3" borderId="37" xfId="0" applyFont="1" applyFill="1" applyBorder="1" applyAlignment="1">
      <alignment horizontal="center" vertical="center"/>
    </xf>
    <xf numFmtId="0" fontId="17" fillId="3" borderId="37" xfId="0" applyFont="1" applyFill="1" applyBorder="1" applyAlignment="1">
      <alignment horizontal="center" vertical="center"/>
    </xf>
    <xf numFmtId="3" fontId="35" fillId="3" borderId="37" xfId="0" applyNumberFormat="1" applyFont="1" applyFill="1" applyBorder="1" applyAlignment="1">
      <alignment horizontal="center" vertical="center"/>
    </xf>
    <xf numFmtId="3" fontId="5" fillId="3" borderId="26" xfId="0" applyNumberFormat="1" applyFont="1" applyFill="1" applyBorder="1" applyAlignment="1"/>
    <xf numFmtId="0" fontId="41" fillId="2" borderId="0" xfId="0" applyFont="1" applyFill="1" applyBorder="1" applyAlignment="1">
      <alignment horizontal="left" vertical="center"/>
    </xf>
    <xf numFmtId="0" fontId="34" fillId="2" borderId="1" xfId="0" applyFont="1" applyFill="1" applyBorder="1" applyAlignment="1"/>
    <xf numFmtId="0" fontId="40" fillId="2" borderId="3" xfId="0" applyFont="1" applyFill="1" applyBorder="1" applyAlignment="1"/>
    <xf numFmtId="0" fontId="23" fillId="2" borderId="3" xfId="0" applyFont="1" applyFill="1" applyBorder="1"/>
    <xf numFmtId="0" fontId="23" fillId="2" borderId="0" xfId="0" applyFont="1" applyFill="1" applyBorder="1" applyAlignment="1"/>
    <xf numFmtId="0" fontId="37" fillId="0" borderId="3" xfId="0" applyFont="1" applyBorder="1"/>
    <xf numFmtId="0" fontId="25" fillId="0" borderId="4" xfId="0" applyFont="1" applyBorder="1" applyAlignment="1">
      <alignment horizontal="center" vertical="center" wrapText="1"/>
    </xf>
    <xf numFmtId="0" fontId="23" fillId="0" borderId="45" xfId="0" applyFont="1" applyBorder="1"/>
    <xf numFmtId="0" fontId="23" fillId="0" borderId="17" xfId="0" applyFont="1" applyBorder="1"/>
    <xf numFmtId="0" fontId="48" fillId="0" borderId="45" xfId="0" applyFont="1" applyBorder="1"/>
    <xf numFmtId="0" fontId="48" fillId="0" borderId="17" xfId="0" applyFont="1" applyBorder="1"/>
    <xf numFmtId="0" fontId="46" fillId="2" borderId="45" xfId="0" applyFont="1" applyFill="1" applyBorder="1" applyAlignment="1">
      <alignment vertical="center"/>
    </xf>
    <xf numFmtId="0" fontId="46" fillId="2" borderId="17" xfId="0" applyFont="1" applyFill="1" applyBorder="1" applyAlignment="1">
      <alignment vertical="center"/>
    </xf>
    <xf numFmtId="0" fontId="50" fillId="2" borderId="17" xfId="5" applyFont="1" applyFill="1" applyBorder="1" applyAlignment="1">
      <alignment horizontal="center" vertical="center"/>
    </xf>
    <xf numFmtId="0" fontId="50" fillId="2" borderId="19" xfId="5" applyFont="1" applyFill="1" applyBorder="1" applyAlignment="1">
      <alignment horizontal="center" vertical="center"/>
    </xf>
    <xf numFmtId="0" fontId="26" fillId="2" borderId="17" xfId="0" applyFont="1" applyFill="1" applyBorder="1" applyAlignment="1">
      <alignment horizontal="left" vertical="center"/>
    </xf>
    <xf numFmtId="0" fontId="48" fillId="0" borderId="45" xfId="0" applyFont="1" applyBorder="1" applyAlignment="1">
      <alignment vertical="center"/>
    </xf>
    <xf numFmtId="0" fontId="48" fillId="0" borderId="17" xfId="0" applyFont="1" applyBorder="1" applyAlignment="1">
      <alignment vertical="center"/>
    </xf>
    <xf numFmtId="0" fontId="21" fillId="0" borderId="27" xfId="0" applyFont="1" applyBorder="1" applyAlignment="1">
      <alignment horizontal="center" vertical="center"/>
    </xf>
    <xf numFmtId="0" fontId="21" fillId="0" borderId="17" xfId="0" applyFont="1" applyBorder="1" applyAlignment="1">
      <alignment vertical="center"/>
    </xf>
    <xf numFmtId="0" fontId="26" fillId="0" borderId="27" xfId="0" applyFont="1" applyBorder="1" applyAlignment="1">
      <alignment horizontal="center" vertical="center"/>
    </xf>
    <xf numFmtId="0" fontId="43" fillId="3" borderId="11" xfId="0" applyFont="1" applyFill="1" applyBorder="1" applyAlignment="1">
      <alignment vertical="center"/>
    </xf>
    <xf numFmtId="3" fontId="14" fillId="3" borderId="11" xfId="4" applyNumberFormat="1" applyFont="1" applyFill="1" applyBorder="1" applyAlignment="1">
      <alignment horizontal="center" vertical="center"/>
    </xf>
    <xf numFmtId="3" fontId="14" fillId="3" borderId="12" xfId="4" applyNumberFormat="1" applyFont="1" applyFill="1" applyBorder="1" applyAlignment="1">
      <alignment horizontal="center" vertical="center"/>
    </xf>
    <xf numFmtId="3" fontId="14" fillId="3" borderId="29" xfId="4" applyNumberFormat="1" applyFont="1" applyFill="1" applyBorder="1" applyAlignment="1">
      <alignment horizontal="center" vertical="center"/>
    </xf>
    <xf numFmtId="0" fontId="46" fillId="2" borderId="2" xfId="0" applyFont="1" applyFill="1" applyBorder="1" applyAlignment="1">
      <alignment horizontal="left" vertical="center"/>
    </xf>
    <xf numFmtId="0" fontId="46" fillId="2" borderId="0" xfId="0" applyFont="1" applyFill="1" applyBorder="1" applyAlignment="1">
      <alignment horizontal="left" vertical="center"/>
    </xf>
    <xf numFmtId="0" fontId="46" fillId="2" borderId="3" xfId="0" applyFont="1" applyFill="1" applyBorder="1" applyAlignment="1">
      <alignment horizontal="left" vertical="center"/>
    </xf>
    <xf numFmtId="0" fontId="19" fillId="0" borderId="42" xfId="0" applyFont="1" applyBorder="1"/>
    <xf numFmtId="0" fontId="19" fillId="0" borderId="43" xfId="0" applyFont="1" applyBorder="1" applyAlignment="1">
      <alignment horizontal="center" vertical="center" wrapText="1"/>
    </xf>
    <xf numFmtId="0" fontId="12" fillId="0" borderId="43" xfId="0" applyFont="1" applyFill="1" applyBorder="1" applyAlignment="1">
      <alignment horizontal="center" vertical="center" wrapText="1"/>
    </xf>
    <xf numFmtId="0" fontId="12" fillId="2" borderId="43" xfId="0" applyFont="1" applyFill="1" applyBorder="1" applyAlignment="1">
      <alignment horizontal="center" vertical="center" wrapText="1"/>
    </xf>
    <xf numFmtId="49" fontId="12" fillId="0" borderId="43" xfId="0" applyNumberFormat="1" applyFont="1" applyFill="1" applyBorder="1" applyAlignment="1">
      <alignment horizontal="center" vertical="center" wrapText="1"/>
    </xf>
    <xf numFmtId="0" fontId="12" fillId="0" borderId="50" xfId="0" applyFont="1" applyFill="1" applyBorder="1" applyAlignment="1">
      <alignment horizontal="center" vertical="center" wrapText="1"/>
    </xf>
    <xf numFmtId="0" fontId="48" fillId="0" borderId="2" xfId="0" applyFont="1" applyBorder="1" applyAlignment="1">
      <alignment horizontal="center" vertical="center" wrapText="1"/>
    </xf>
    <xf numFmtId="0" fontId="48" fillId="0" borderId="0" xfId="0" applyFont="1" applyBorder="1" applyAlignment="1">
      <alignment horizontal="center" vertical="center" wrapText="1"/>
    </xf>
    <xf numFmtId="37" fontId="49" fillId="0" borderId="0" xfId="0" applyNumberFormat="1" applyFont="1" applyBorder="1" applyAlignment="1">
      <alignment horizontal="center" vertical="center" wrapText="1"/>
    </xf>
    <xf numFmtId="0" fontId="53" fillId="0" borderId="0" xfId="0" applyFont="1"/>
    <xf numFmtId="0" fontId="23" fillId="3" borderId="0" xfId="0" applyFont="1" applyFill="1" applyBorder="1" applyAlignment="1">
      <alignment horizontal="left" vertical="center" wrapText="1"/>
    </xf>
    <xf numFmtId="0" fontId="23" fillId="3" borderId="10"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13" fillId="3" borderId="11" xfId="0" applyFont="1" applyFill="1" applyBorder="1" applyAlignment="1">
      <alignment vertical="center"/>
    </xf>
    <xf numFmtId="0" fontId="21" fillId="3" borderId="38" xfId="0" applyFont="1" applyFill="1" applyBorder="1" applyAlignment="1">
      <alignment horizontal="center" vertical="center"/>
    </xf>
    <xf numFmtId="0" fontId="5" fillId="3" borderId="37" xfId="0" applyFont="1" applyFill="1" applyBorder="1" applyAlignment="1">
      <alignment horizontal="left"/>
    </xf>
    <xf numFmtId="165" fontId="21" fillId="3" borderId="38"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0" fontId="19" fillId="3" borderId="38" xfId="0" applyFont="1" applyFill="1" applyBorder="1" applyAlignment="1">
      <alignment horizontal="center" vertical="center"/>
    </xf>
    <xf numFmtId="0" fontId="19" fillId="3" borderId="0" xfId="0" applyFont="1" applyFill="1" applyBorder="1" applyAlignment="1">
      <alignment horizontal="center" vertical="center"/>
    </xf>
    <xf numFmtId="0" fontId="35" fillId="3" borderId="37" xfId="0" applyFont="1" applyFill="1" applyBorder="1" applyAlignment="1">
      <alignment horizontal="center" vertical="center"/>
    </xf>
    <xf numFmtId="37" fontId="19" fillId="3" borderId="38" xfId="0" applyNumberFormat="1" applyFont="1" applyFill="1" applyBorder="1" applyAlignment="1">
      <alignment horizontal="center" vertical="center"/>
    </xf>
    <xf numFmtId="37" fontId="19" fillId="3" borderId="0" xfId="0" applyNumberFormat="1" applyFont="1" applyFill="1" applyBorder="1" applyAlignment="1">
      <alignment horizontal="center" vertical="center"/>
    </xf>
    <xf numFmtId="0" fontId="5" fillId="3" borderId="0" xfId="0" applyFont="1" applyFill="1" applyBorder="1" applyAlignment="1">
      <alignment vertical="center"/>
    </xf>
    <xf numFmtId="0" fontId="5" fillId="0" borderId="2" xfId="0" applyFont="1" applyBorder="1" applyAlignment="1">
      <alignment horizontal="left" vertical="top"/>
    </xf>
    <xf numFmtId="0" fontId="23" fillId="2" borderId="2" xfId="0" applyFont="1" applyFill="1" applyBorder="1" applyAlignment="1"/>
    <xf numFmtId="0" fontId="56" fillId="0" borderId="0" xfId="0" applyFont="1" applyBorder="1" applyAlignment="1">
      <alignment horizontal="left"/>
    </xf>
    <xf numFmtId="0" fontId="5" fillId="0" borderId="0" xfId="0" applyFont="1" applyBorder="1" applyAlignment="1">
      <alignment horizontal="left" vertical="top"/>
    </xf>
    <xf numFmtId="0" fontId="21" fillId="0" borderId="0" xfId="0" applyFont="1" applyBorder="1" applyAlignment="1">
      <alignment horizontal="center" vertical="center"/>
    </xf>
    <xf numFmtId="0" fontId="19" fillId="0" borderId="34" xfId="0" applyFont="1" applyBorder="1" applyAlignment="1">
      <alignment horizontal="left" vertical="top"/>
    </xf>
    <xf numFmtId="0" fontId="19" fillId="0" borderId="35" xfId="0" applyFont="1" applyBorder="1" applyAlignment="1">
      <alignment horizontal="left" vertical="top"/>
    </xf>
    <xf numFmtId="0" fontId="31" fillId="2" borderId="49" xfId="0" applyFont="1" applyFill="1" applyBorder="1" applyAlignment="1">
      <alignment horizontal="center" vertical="top" wrapText="1"/>
    </xf>
    <xf numFmtId="0" fontId="44" fillId="2" borderId="49" xfId="0" applyFont="1" applyFill="1" applyBorder="1" applyAlignment="1">
      <alignment horizontal="center" vertical="top"/>
    </xf>
    <xf numFmtId="0" fontId="59" fillId="0" borderId="35" xfId="0" applyFont="1" applyBorder="1" applyAlignment="1">
      <alignment horizontal="left" vertical="top"/>
    </xf>
    <xf numFmtId="0" fontId="31" fillId="2" borderId="49" xfId="0" applyFont="1" applyFill="1" applyBorder="1" applyAlignment="1">
      <alignment horizontal="center" vertical="top"/>
    </xf>
    <xf numFmtId="0" fontId="31" fillId="2" borderId="52" xfId="0" applyFont="1" applyFill="1" applyBorder="1" applyAlignment="1">
      <alignment horizontal="center" vertical="top"/>
    </xf>
    <xf numFmtId="0" fontId="19" fillId="0" borderId="6" xfId="0" applyFont="1" applyBorder="1" applyAlignment="1">
      <alignment horizontal="center" vertical="top"/>
    </xf>
    <xf numFmtId="0" fontId="19" fillId="0" borderId="7" xfId="0" applyFont="1" applyBorder="1" applyAlignment="1">
      <alignment horizontal="left" vertical="top"/>
    </xf>
    <xf numFmtId="0" fontId="19" fillId="0" borderId="7" xfId="0" applyFont="1" applyBorder="1" applyAlignment="1">
      <alignment horizontal="center" vertical="top"/>
    </xf>
    <xf numFmtId="0" fontId="59" fillId="0" borderId="7" xfId="0" applyFont="1" applyBorder="1" applyAlignment="1">
      <alignment horizontal="left" vertical="top"/>
    </xf>
    <xf numFmtId="0" fontId="60" fillId="0" borderId="7" xfId="0" applyFont="1" applyBorder="1" applyAlignment="1">
      <alignment horizontal="left" vertical="top"/>
    </xf>
    <xf numFmtId="49" fontId="19" fillId="0" borderId="7" xfId="0" applyNumberFormat="1" applyFont="1" applyBorder="1" applyAlignment="1">
      <alignment horizontal="center" vertical="top"/>
    </xf>
    <xf numFmtId="0" fontId="19" fillId="0" borderId="36" xfId="0" applyFont="1" applyBorder="1" applyAlignment="1">
      <alignment horizontal="center" vertical="top"/>
    </xf>
    <xf numFmtId="0" fontId="19" fillId="2" borderId="38" xfId="0" applyFont="1" applyFill="1" applyBorder="1" applyAlignment="1">
      <alignment horizontal="left" vertical="top"/>
    </xf>
    <xf numFmtId="0" fontId="23" fillId="0" borderId="0" xfId="0" applyFont="1" applyBorder="1" applyAlignment="1">
      <alignment vertical="center"/>
    </xf>
    <xf numFmtId="0" fontId="61" fillId="2" borderId="0" xfId="5" applyFont="1" applyFill="1" applyBorder="1" applyAlignment="1">
      <alignment horizontal="center" vertical="center"/>
    </xf>
    <xf numFmtId="0" fontId="23" fillId="0" borderId="0" xfId="0" applyFont="1" applyBorder="1" applyAlignment="1">
      <alignment horizontal="center" vertical="center"/>
    </xf>
    <xf numFmtId="0" fontId="48" fillId="0" borderId="0" xfId="0" applyFont="1" applyBorder="1" applyAlignment="1">
      <alignment horizontal="center" vertical="center"/>
    </xf>
    <xf numFmtId="0" fontId="62" fillId="2" borderId="0" xfId="5" applyFont="1" applyFill="1" applyBorder="1" applyAlignment="1">
      <alignment horizontal="center" vertical="center"/>
    </xf>
    <xf numFmtId="0" fontId="35" fillId="0" borderId="0" xfId="0" applyFont="1" applyBorder="1" applyAlignment="1">
      <alignment horizontal="center" vertical="center"/>
    </xf>
    <xf numFmtId="0" fontId="16" fillId="2" borderId="0" xfId="0" applyFont="1" applyFill="1" applyBorder="1" applyAlignment="1"/>
    <xf numFmtId="0" fontId="58" fillId="2" borderId="60" xfId="0" applyFont="1" applyFill="1" applyBorder="1" applyAlignment="1">
      <alignment vertical="center"/>
    </xf>
    <xf numFmtId="0" fontId="58" fillId="2" borderId="61" xfId="0" applyFont="1" applyFill="1" applyBorder="1" applyAlignment="1">
      <alignment vertical="center"/>
    </xf>
    <xf numFmtId="0" fontId="48" fillId="2" borderId="61" xfId="0" applyFont="1" applyFill="1" applyBorder="1" applyAlignment="1">
      <alignment vertical="center"/>
    </xf>
    <xf numFmtId="0" fontId="21" fillId="2" borderId="17" xfId="0" applyFont="1" applyFill="1" applyBorder="1" applyAlignment="1">
      <alignment vertical="center"/>
    </xf>
    <xf numFmtId="0" fontId="21" fillId="2" borderId="61" xfId="0" applyFont="1" applyFill="1" applyBorder="1" applyAlignment="1">
      <alignment vertical="center"/>
    </xf>
    <xf numFmtId="0" fontId="57" fillId="2" borderId="17" xfId="0" applyFont="1" applyFill="1" applyBorder="1" applyAlignment="1">
      <alignment vertical="center"/>
    </xf>
    <xf numFmtId="0" fontId="57" fillId="2" borderId="61" xfId="0" applyFont="1" applyFill="1" applyBorder="1" applyAlignment="1">
      <alignment vertical="center"/>
    </xf>
    <xf numFmtId="0" fontId="57" fillId="2" borderId="19" xfId="0" applyFont="1" applyFill="1" applyBorder="1" applyAlignment="1">
      <alignment vertical="center"/>
    </xf>
    <xf numFmtId="0" fontId="67" fillId="2" borderId="49" xfId="0" applyFont="1" applyFill="1" applyBorder="1" applyAlignment="1">
      <alignment horizontal="center" vertical="top"/>
    </xf>
    <xf numFmtId="0" fontId="0" fillId="0" borderId="0" xfId="0" applyProtection="1"/>
    <xf numFmtId="0" fontId="0" fillId="0" borderId="0" xfId="0" applyAlignment="1" applyProtection="1">
      <alignment horizontal="center"/>
    </xf>
    <xf numFmtId="0" fontId="0" fillId="0" borderId="0" xfId="0" applyAlignment="1" applyProtection="1">
      <alignment horizontal="center" vertical="center"/>
    </xf>
    <xf numFmtId="0" fontId="1" fillId="0" borderId="0" xfId="0" applyFont="1" applyAlignment="1" applyProtection="1">
      <alignment horizontal="center"/>
    </xf>
    <xf numFmtId="0" fontId="0" fillId="2" borderId="6" xfId="0" applyFill="1" applyBorder="1" applyAlignment="1" applyProtection="1">
      <alignment horizontal="center" vertical="center"/>
    </xf>
    <xf numFmtId="0" fontId="0" fillId="2" borderId="7" xfId="0" applyFill="1" applyBorder="1" applyProtection="1"/>
    <xf numFmtId="0" fontId="0" fillId="0" borderId="6" xfId="0" applyBorder="1" applyAlignment="1" applyProtection="1">
      <alignment horizontal="center" vertical="center"/>
    </xf>
    <xf numFmtId="0" fontId="0" fillId="0" borderId="7" xfId="0" applyBorder="1" applyProtection="1"/>
    <xf numFmtId="0" fontId="0" fillId="0" borderId="17" xfId="0" applyBorder="1" applyAlignment="1" applyProtection="1">
      <alignment horizontal="center" vertical="center"/>
    </xf>
    <xf numFmtId="0" fontId="0" fillId="0" borderId="30" xfId="0" applyBorder="1" applyProtection="1"/>
    <xf numFmtId="0" fontId="0" fillId="0" borderId="7" xfId="0" applyBorder="1" applyAlignment="1" applyProtection="1">
      <alignment horizontal="center" vertical="center"/>
    </xf>
    <xf numFmtId="0" fontId="0" fillId="0" borderId="36" xfId="0" applyBorder="1" applyAlignment="1" applyProtection="1">
      <alignment horizontal="center"/>
    </xf>
    <xf numFmtId="0" fontId="0" fillId="0" borderId="43" xfId="0" applyFill="1" applyBorder="1" applyProtection="1"/>
    <xf numFmtId="0" fontId="0" fillId="0" borderId="7" xfId="0" applyBorder="1" applyAlignment="1" applyProtection="1">
      <alignment horizontal="left" vertical="top"/>
    </xf>
    <xf numFmtId="0" fontId="0" fillId="2" borderId="0" xfId="0" applyFill="1" applyProtection="1"/>
    <xf numFmtId="0" fontId="0" fillId="0" borderId="53" xfId="0" applyBorder="1" applyAlignment="1" applyProtection="1">
      <alignment horizontal="center" vertical="center"/>
    </xf>
    <xf numFmtId="0" fontId="0" fillId="0" borderId="32" xfId="0" applyBorder="1" applyProtection="1"/>
    <xf numFmtId="0" fontId="0" fillId="0" borderId="38" xfId="0" applyBorder="1" applyAlignment="1" applyProtection="1">
      <alignment horizontal="center" vertical="center"/>
    </xf>
    <xf numFmtId="0" fontId="0" fillId="0" borderId="0" xfId="0" applyBorder="1" applyProtection="1"/>
    <xf numFmtId="0" fontId="0" fillId="0" borderId="54" xfId="0" applyBorder="1" applyAlignment="1" applyProtection="1">
      <alignment horizontal="center" vertical="center"/>
    </xf>
    <xf numFmtId="0" fontId="0" fillId="0" borderId="29" xfId="0" applyBorder="1" applyProtection="1"/>
    <xf numFmtId="0" fontId="0" fillId="0" borderId="29" xfId="0" applyBorder="1" applyAlignment="1" applyProtection="1">
      <alignment horizontal="center" vertical="center"/>
    </xf>
    <xf numFmtId="0" fontId="0" fillId="0" borderId="55" xfId="0" applyBorder="1" applyProtection="1"/>
    <xf numFmtId="0" fontId="48" fillId="0" borderId="0" xfId="0" applyFont="1" applyBorder="1" applyAlignment="1"/>
    <xf numFmtId="0" fontId="0" fillId="6" borderId="7" xfId="0" applyFill="1" applyBorder="1" applyAlignment="1" applyProtection="1">
      <alignment horizontal="center"/>
      <protection locked="0"/>
    </xf>
    <xf numFmtId="0" fontId="0" fillId="6" borderId="7" xfId="0" applyFill="1" applyBorder="1" applyAlignment="1" applyProtection="1">
      <alignment horizontal="center" vertical="center"/>
      <protection locked="0"/>
    </xf>
    <xf numFmtId="0" fontId="0" fillId="6" borderId="0" xfId="0" applyFill="1" applyBorder="1" applyAlignment="1" applyProtection="1">
      <alignment horizontal="center"/>
      <protection locked="0"/>
    </xf>
    <xf numFmtId="0" fontId="0" fillId="6" borderId="0" xfId="0" applyFill="1" applyBorder="1" applyAlignment="1" applyProtection="1">
      <alignment horizontal="center" vertical="center"/>
      <protection locked="0"/>
    </xf>
    <xf numFmtId="0" fontId="0" fillId="6" borderId="0" xfId="0" applyFill="1" applyBorder="1" applyProtection="1">
      <protection locked="0"/>
    </xf>
    <xf numFmtId="0" fontId="0" fillId="6" borderId="37" xfId="0" applyFill="1" applyBorder="1" applyProtection="1">
      <protection locked="0"/>
    </xf>
    <xf numFmtId="0" fontId="0" fillId="6" borderId="37" xfId="0" applyFill="1" applyBorder="1" applyAlignment="1" applyProtection="1">
      <alignment horizontal="center"/>
      <protection locked="0"/>
    </xf>
    <xf numFmtId="0" fontId="6" fillId="5" borderId="11" xfId="0" applyFont="1" applyFill="1" applyBorder="1"/>
    <xf numFmtId="0" fontId="6" fillId="5" borderId="0" xfId="0" applyFont="1" applyFill="1" applyBorder="1"/>
    <xf numFmtId="0" fontId="5" fillId="5" borderId="0" xfId="0" applyFont="1" applyFill="1" applyBorder="1" applyAlignment="1"/>
    <xf numFmtId="0" fontId="31" fillId="5" borderId="0" xfId="0" applyFont="1" applyFill="1" applyBorder="1" applyAlignment="1">
      <alignment horizontal="right"/>
    </xf>
    <xf numFmtId="0" fontId="5" fillId="5" borderId="5" xfId="0" applyFont="1" applyFill="1" applyBorder="1"/>
    <xf numFmtId="0" fontId="5" fillId="5" borderId="16" xfId="0" applyFont="1" applyFill="1" applyBorder="1"/>
    <xf numFmtId="0" fontId="5" fillId="5" borderId="0" xfId="0" applyFont="1" applyFill="1" applyBorder="1"/>
    <xf numFmtId="0" fontId="11" fillId="5" borderId="28" xfId="0" applyFont="1" applyFill="1" applyBorder="1" applyAlignment="1">
      <alignment horizontal="center" vertical="center"/>
    </xf>
    <xf numFmtId="0" fontId="11" fillId="5" borderId="48" xfId="0" applyFont="1" applyFill="1" applyBorder="1" applyAlignment="1">
      <alignment horizontal="center" vertical="center"/>
    </xf>
    <xf numFmtId="0" fontId="55" fillId="5" borderId="1" xfId="0" applyFont="1" applyFill="1" applyBorder="1" applyAlignment="1"/>
    <xf numFmtId="0" fontId="55" fillId="5" borderId="2" xfId="0" applyFont="1" applyFill="1" applyBorder="1" applyAlignment="1"/>
    <xf numFmtId="0" fontId="55" fillId="5" borderId="4" xfId="0" applyFont="1" applyFill="1" applyBorder="1" applyAlignment="1"/>
    <xf numFmtId="0" fontId="55" fillId="5" borderId="5" xfId="0" applyFont="1" applyFill="1" applyBorder="1" applyAlignment="1"/>
    <xf numFmtId="0" fontId="31" fillId="5" borderId="2" xfId="0" applyFont="1" applyFill="1" applyBorder="1" applyAlignment="1">
      <alignment horizontal="center" vertical="center"/>
    </xf>
    <xf numFmtId="0" fontId="31" fillId="5" borderId="59" xfId="0" applyFont="1" applyFill="1" applyBorder="1" applyAlignment="1">
      <alignment horizontal="center" vertical="center"/>
    </xf>
    <xf numFmtId="165" fontId="6" fillId="5" borderId="0" xfId="0" applyNumberFormat="1" applyFont="1" applyFill="1" applyBorder="1" applyAlignment="1">
      <alignment horizontal="center" vertical="center" wrapText="1"/>
    </xf>
    <xf numFmtId="165" fontId="31" fillId="5" borderId="0" xfId="0" applyNumberFormat="1" applyFont="1" applyFill="1" applyBorder="1" applyAlignment="1">
      <alignment horizontal="center" vertical="center" wrapText="1"/>
    </xf>
    <xf numFmtId="0" fontId="51" fillId="5" borderId="0" xfId="0" applyFont="1" applyFill="1" applyBorder="1" applyAlignment="1">
      <alignment horizontal="center" vertical="center" wrapText="1"/>
    </xf>
    <xf numFmtId="0" fontId="6" fillId="5" borderId="10" xfId="0" applyFont="1" applyFill="1" applyBorder="1" applyAlignment="1">
      <alignment horizontal="left" vertical="center"/>
    </xf>
    <xf numFmtId="165" fontId="31" fillId="5" borderId="11" xfId="0" applyNumberFormat="1" applyFont="1" applyFill="1" applyBorder="1" applyAlignment="1">
      <alignment horizontal="center" vertical="center" wrapText="1"/>
    </xf>
    <xf numFmtId="0" fontId="51" fillId="5" borderId="11" xfId="0" applyFont="1" applyFill="1" applyBorder="1" applyAlignment="1">
      <alignment horizontal="center" vertical="center" wrapText="1"/>
    </xf>
    <xf numFmtId="0" fontId="51" fillId="5" borderId="12" xfId="0" applyFont="1" applyFill="1" applyBorder="1" applyAlignment="1">
      <alignment horizontal="center" vertical="center" wrapText="1"/>
    </xf>
    <xf numFmtId="0" fontId="6" fillId="5" borderId="38" xfId="0" applyFont="1" applyFill="1" applyBorder="1" applyAlignment="1">
      <alignment horizontal="left" vertical="center"/>
    </xf>
    <xf numFmtId="0" fontId="51" fillId="5" borderId="37" xfId="0" applyFont="1" applyFill="1" applyBorder="1" applyAlignment="1">
      <alignment horizontal="center" vertical="center" wrapText="1"/>
    </xf>
    <xf numFmtId="0" fontId="6" fillId="5" borderId="54" xfId="0" applyFont="1" applyFill="1" applyBorder="1" applyAlignment="1">
      <alignment horizontal="left" vertical="center"/>
    </xf>
    <xf numFmtId="165" fontId="6" fillId="5" borderId="29" xfId="0" applyNumberFormat="1" applyFont="1" applyFill="1" applyBorder="1" applyAlignment="1">
      <alignment horizontal="center" vertical="center" wrapText="1"/>
    </xf>
    <xf numFmtId="165" fontId="31" fillId="5" borderId="29" xfId="0" applyNumberFormat="1" applyFont="1" applyFill="1" applyBorder="1" applyAlignment="1">
      <alignment horizontal="center" vertical="center" wrapText="1"/>
    </xf>
    <xf numFmtId="0" fontId="51" fillId="5" borderId="29" xfId="0" applyFont="1" applyFill="1" applyBorder="1" applyAlignment="1">
      <alignment horizontal="center" vertical="center" wrapText="1"/>
    </xf>
    <xf numFmtId="0" fontId="51" fillId="5" borderId="55" xfId="0" applyFont="1" applyFill="1" applyBorder="1" applyAlignment="1">
      <alignment horizontal="center" vertical="center" wrapText="1"/>
    </xf>
    <xf numFmtId="0" fontId="48" fillId="0" borderId="19" xfId="0" applyFont="1" applyBorder="1"/>
    <xf numFmtId="0" fontId="26" fillId="2" borderId="19" xfId="0" applyFont="1" applyFill="1" applyBorder="1" applyAlignment="1">
      <alignment horizontal="left" vertical="center"/>
    </xf>
    <xf numFmtId="0" fontId="26" fillId="0" borderId="67" xfId="0" applyFont="1" applyBorder="1" applyAlignment="1">
      <alignment horizontal="center" vertical="center"/>
    </xf>
    <xf numFmtId="0" fontId="0" fillId="2" borderId="6" xfId="0" quotePrefix="1" applyFill="1" applyBorder="1" applyAlignment="1" applyProtection="1">
      <alignment horizontal="center" vertical="center"/>
    </xf>
    <xf numFmtId="0" fontId="75" fillId="2" borderId="19" xfId="0" applyFont="1" applyFill="1" applyBorder="1" applyAlignment="1" applyProtection="1"/>
    <xf numFmtId="0" fontId="75" fillId="2" borderId="67" xfId="0" applyFont="1" applyFill="1" applyBorder="1" applyAlignment="1" applyProtection="1"/>
    <xf numFmtId="0" fontId="79" fillId="5" borderId="6" xfId="0" applyFont="1" applyFill="1" applyBorder="1" applyAlignment="1" applyProtection="1">
      <alignment horizontal="center" vertical="center"/>
    </xf>
    <xf numFmtId="0" fontId="79" fillId="5" borderId="7" xfId="0" applyFont="1" applyFill="1" applyBorder="1" applyProtection="1"/>
    <xf numFmtId="0" fontId="68" fillId="5" borderId="7" xfId="0" applyFont="1" applyFill="1" applyBorder="1" applyAlignment="1" applyProtection="1">
      <alignment horizontal="center" vertical="center"/>
    </xf>
    <xf numFmtId="0" fontId="68" fillId="5" borderId="33" xfId="0" applyFont="1" applyFill="1" applyBorder="1" applyAlignment="1" applyProtection="1">
      <alignment horizontal="center" vertical="center"/>
    </xf>
    <xf numFmtId="0" fontId="68" fillId="5" borderId="8" xfId="0" applyFont="1" applyFill="1" applyBorder="1" applyAlignment="1" applyProtection="1">
      <alignment horizontal="center" vertical="center"/>
    </xf>
    <xf numFmtId="0" fontId="10" fillId="2" borderId="22" xfId="0" applyFont="1" applyFill="1" applyBorder="1" applyAlignment="1">
      <alignment vertical="center"/>
    </xf>
    <xf numFmtId="0" fontId="21" fillId="0" borderId="22" xfId="0" applyFont="1" applyBorder="1" applyAlignment="1">
      <alignment vertical="center"/>
    </xf>
    <xf numFmtId="0" fontId="50" fillId="2" borderId="22" xfId="5" applyFont="1" applyFill="1" applyBorder="1" applyAlignment="1">
      <alignment horizontal="center" vertical="center"/>
    </xf>
    <xf numFmtId="165" fontId="21" fillId="2" borderId="73" xfId="0" applyNumberFormat="1" applyFont="1" applyFill="1" applyBorder="1" applyAlignment="1">
      <alignment horizontal="center" vertical="center"/>
    </xf>
    <xf numFmtId="0" fontId="0" fillId="0" borderId="47" xfId="0" applyBorder="1" applyAlignment="1" applyProtection="1">
      <alignment horizontal="center" vertical="center"/>
    </xf>
    <xf numFmtId="0" fontId="0" fillId="0" borderId="17" xfId="0" applyBorder="1" applyProtection="1"/>
    <xf numFmtId="0" fontId="82" fillId="5" borderId="43" xfId="0" applyFont="1" applyFill="1" applyBorder="1" applyAlignment="1">
      <alignment horizontal="center" vertical="top"/>
    </xf>
    <xf numFmtId="0" fontId="5" fillId="0" borderId="22" xfId="0" applyFont="1" applyBorder="1"/>
    <xf numFmtId="0" fontId="5" fillId="0" borderId="73" xfId="0" applyFont="1" applyBorder="1"/>
    <xf numFmtId="0" fontId="11" fillId="5" borderId="74" xfId="0" applyFont="1" applyFill="1" applyBorder="1" applyAlignment="1">
      <alignment horizontal="center" vertical="center"/>
    </xf>
    <xf numFmtId="0" fontId="11" fillId="5" borderId="75" xfId="0" applyFont="1" applyFill="1" applyBorder="1" applyAlignment="1">
      <alignment horizontal="center" vertical="center"/>
    </xf>
    <xf numFmtId="0" fontId="23" fillId="0" borderId="76" xfId="0" applyFont="1" applyBorder="1"/>
    <xf numFmtId="0" fontId="0" fillId="2" borderId="36" xfId="0" applyFill="1" applyBorder="1" applyAlignment="1" applyProtection="1">
      <alignment horizontal="center" vertical="center"/>
      <protection locked="0"/>
    </xf>
    <xf numFmtId="0" fontId="0" fillId="2" borderId="17" xfId="0" applyFill="1" applyBorder="1" applyAlignment="1" applyProtection="1">
      <protection locked="0"/>
    </xf>
    <xf numFmtId="0" fontId="0" fillId="2" borderId="30" xfId="0" applyFill="1" applyBorder="1" applyAlignment="1" applyProtection="1">
      <protection locked="0"/>
    </xf>
    <xf numFmtId="0" fontId="48" fillId="0" borderId="11" xfId="0" applyFont="1" applyBorder="1" applyAlignment="1">
      <alignment vertical="center"/>
    </xf>
    <xf numFmtId="0" fontId="50" fillId="2" borderId="11" xfId="5" applyFont="1" applyFill="1" applyBorder="1" applyAlignment="1">
      <alignment horizontal="center" vertical="center"/>
    </xf>
    <xf numFmtId="0" fontId="21" fillId="0" borderId="12" xfId="0" applyFont="1" applyBorder="1" applyAlignment="1">
      <alignment horizontal="center" vertical="center"/>
    </xf>
    <xf numFmtId="0" fontId="0" fillId="0" borderId="17" xfId="0" applyBorder="1" applyAlignment="1" applyProtection="1"/>
    <xf numFmtId="0" fontId="0" fillId="5" borderId="10" xfId="0" applyFill="1" applyBorder="1" applyAlignment="1">
      <alignment horizontal="left" vertical="center"/>
    </xf>
    <xf numFmtId="0" fontId="0" fillId="5" borderId="11" xfId="0" applyFill="1" applyBorder="1"/>
    <xf numFmtId="0" fontId="0" fillId="5" borderId="11" xfId="0" applyFill="1" applyBorder="1" applyAlignment="1">
      <alignment horizontal="center"/>
    </xf>
    <xf numFmtId="0" fontId="0" fillId="5" borderId="11" xfId="0" applyFill="1" applyBorder="1" applyAlignment="1">
      <alignment horizontal="center" vertical="center"/>
    </xf>
    <xf numFmtId="0" fontId="0" fillId="5" borderId="12" xfId="0" applyFill="1" applyBorder="1"/>
    <xf numFmtId="0" fontId="0" fillId="5" borderId="38" xfId="0" applyFill="1" applyBorder="1" applyAlignment="1">
      <alignment horizontal="left" vertical="center"/>
    </xf>
    <xf numFmtId="0" fontId="72" fillId="5" borderId="0" xfId="0" applyFont="1" applyFill="1" applyBorder="1"/>
    <xf numFmtId="0" fontId="0" fillId="5" borderId="0" xfId="0" applyFill="1" applyBorder="1" applyAlignment="1">
      <alignment horizontal="center"/>
    </xf>
    <xf numFmtId="0" fontId="0" fillId="5" borderId="0" xfId="0" applyFill="1" applyBorder="1" applyAlignment="1">
      <alignment horizontal="center" vertical="center"/>
    </xf>
    <xf numFmtId="0" fontId="0" fillId="5" borderId="0" xfId="0" applyFill="1" applyBorder="1"/>
    <xf numFmtId="0" fontId="0" fillId="5" borderId="37" xfId="0" applyFill="1" applyBorder="1"/>
    <xf numFmtId="0" fontId="73" fillId="5" borderId="0" xfId="0" applyFont="1" applyFill="1" applyBorder="1"/>
    <xf numFmtId="0" fontId="0" fillId="0" borderId="0" xfId="0" applyBorder="1"/>
    <xf numFmtId="0" fontId="0" fillId="0" borderId="38" xfId="0" applyBorder="1" applyAlignment="1" applyProtection="1">
      <alignment horizontal="left" vertical="center"/>
    </xf>
    <xf numFmtId="0" fontId="0" fillId="0" borderId="0" xfId="0" applyBorder="1" applyAlignment="1" applyProtection="1">
      <alignment horizontal="center"/>
    </xf>
    <xf numFmtId="0" fontId="0" fillId="0" borderId="0" xfId="0" applyBorder="1" applyAlignment="1" applyProtection="1">
      <alignment horizontal="center" vertical="center"/>
    </xf>
    <xf numFmtId="0" fontId="0" fillId="0" borderId="37" xfId="0" applyBorder="1" applyProtection="1"/>
    <xf numFmtId="0" fontId="0" fillId="6" borderId="8" xfId="0" applyFill="1" applyBorder="1" applyAlignment="1" applyProtection="1">
      <alignment horizontal="center"/>
      <protection locked="0"/>
    </xf>
    <xf numFmtId="0" fontId="0" fillId="6" borderId="8" xfId="0" applyFill="1" applyBorder="1" applyAlignment="1" applyProtection="1">
      <alignment horizontal="center" vertical="center"/>
      <protection locked="0"/>
    </xf>
    <xf numFmtId="0" fontId="0" fillId="2" borderId="42" xfId="0" applyFill="1" applyBorder="1" applyAlignment="1" applyProtection="1">
      <alignment horizontal="center" vertical="center"/>
    </xf>
    <xf numFmtId="0" fontId="2" fillId="5" borderId="0" xfId="0" applyFont="1" applyFill="1" applyBorder="1"/>
    <xf numFmtId="0" fontId="48" fillId="2" borderId="17" xfId="5" applyFont="1" applyFill="1" applyBorder="1" applyAlignment="1">
      <alignment horizontal="center" vertical="center"/>
    </xf>
    <xf numFmtId="0" fontId="0" fillId="2" borderId="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 fillId="0" borderId="38" xfId="0" applyFont="1" applyBorder="1" applyAlignment="1" applyProtection="1">
      <alignment horizontal="left" vertical="center"/>
    </xf>
    <xf numFmtId="0" fontId="2" fillId="0" borderId="0" xfId="0" applyFont="1"/>
    <xf numFmtId="0" fontId="83" fillId="0" borderId="0" xfId="1" applyFont="1" applyBorder="1"/>
    <xf numFmtId="10" fontId="83" fillId="0" borderId="0" xfId="1" applyNumberFormat="1" applyFont="1" applyBorder="1"/>
    <xf numFmtId="167" fontId="83" fillId="0" borderId="0" xfId="1" applyNumberFormat="1" applyFont="1" applyBorder="1"/>
    <xf numFmtId="10" fontId="83" fillId="0" borderId="0" xfId="1" applyNumberFormat="1" applyFont="1" applyBorder="1" applyAlignment="1">
      <alignment horizontal="right"/>
    </xf>
    <xf numFmtId="10" fontId="2" fillId="0" borderId="0" xfId="4" applyNumberFormat="1" applyFont="1" applyBorder="1" applyAlignment="1">
      <alignment horizontal="center"/>
    </xf>
    <xf numFmtId="0" fontId="2" fillId="0" borderId="0" xfId="0" applyFont="1" applyFill="1" applyBorder="1" applyAlignment="1" applyProtection="1">
      <alignment horizontal="center"/>
    </xf>
    <xf numFmtId="168" fontId="2" fillId="0" borderId="0" xfId="4" applyNumberFormat="1" applyFont="1" applyBorder="1"/>
    <xf numFmtId="10" fontId="2" fillId="0" borderId="0" xfId="6" applyNumberFormat="1" applyFont="1" applyBorder="1"/>
    <xf numFmtId="0" fontId="0" fillId="3" borderId="11" xfId="0" applyFill="1" applyBorder="1"/>
    <xf numFmtId="0" fontId="21" fillId="2" borderId="0" xfId="0" applyFont="1" applyFill="1" applyBorder="1" applyAlignment="1">
      <alignment horizontal="center" vertical="center" wrapText="1"/>
    </xf>
    <xf numFmtId="0" fontId="13" fillId="2" borderId="0" xfId="0" applyFont="1" applyFill="1" applyBorder="1" applyAlignment="1">
      <alignment vertical="center"/>
    </xf>
    <xf numFmtId="0" fontId="13" fillId="2" borderId="37" xfId="0" applyFont="1" applyFill="1" applyBorder="1" applyAlignment="1">
      <alignment vertical="center"/>
    </xf>
    <xf numFmtId="0" fontId="54" fillId="2" borderId="0" xfId="0" applyFont="1" applyFill="1" applyBorder="1" applyAlignment="1">
      <alignment horizontal="center" vertical="center" wrapText="1"/>
    </xf>
    <xf numFmtId="0" fontId="43" fillId="2" borderId="0" xfId="0" applyFont="1" applyFill="1" applyBorder="1" applyAlignment="1">
      <alignment vertical="center"/>
    </xf>
    <xf numFmtId="0" fontId="18" fillId="2" borderId="0" xfId="0" applyFont="1" applyFill="1" applyBorder="1" applyAlignment="1">
      <alignment vertical="center"/>
    </xf>
    <xf numFmtId="0" fontId="23" fillId="2" borderId="0" xfId="0" applyFont="1" applyFill="1" applyBorder="1" applyAlignment="1">
      <alignment horizontal="left" vertical="center" wrapText="1"/>
    </xf>
    <xf numFmtId="0" fontId="43" fillId="2" borderId="37" xfId="0" applyFont="1" applyFill="1" applyBorder="1" applyAlignment="1">
      <alignment vertical="center"/>
    </xf>
    <xf numFmtId="0" fontId="7" fillId="2" borderId="0" xfId="0" applyFont="1" applyFill="1" applyBorder="1" applyAlignment="1">
      <alignment horizontal="center" vertical="center"/>
    </xf>
    <xf numFmtId="0" fontId="43" fillId="2" borderId="55" xfId="0" applyFont="1" applyFill="1" applyBorder="1" applyAlignment="1">
      <alignment vertical="center"/>
    </xf>
    <xf numFmtId="0" fontId="21" fillId="2" borderId="2" xfId="0" applyFont="1" applyFill="1" applyBorder="1" applyAlignment="1">
      <alignment horizontal="center" vertical="center" wrapText="1"/>
    </xf>
    <xf numFmtId="37" fontId="16" fillId="2" borderId="0" xfId="0" applyNumberFormat="1" applyFont="1" applyFill="1" applyBorder="1" applyAlignment="1">
      <alignment horizontal="center" vertical="center" wrapText="1"/>
    </xf>
    <xf numFmtId="0" fontId="23" fillId="2" borderId="29" xfId="0" applyFont="1" applyFill="1" applyBorder="1" applyAlignment="1">
      <alignment horizontal="left" vertical="center" wrapText="1"/>
    </xf>
    <xf numFmtId="0" fontId="0" fillId="0" borderId="36" xfId="0" applyBorder="1" applyAlignment="1" applyProtection="1">
      <alignment horizontal="left"/>
    </xf>
    <xf numFmtId="0" fontId="19" fillId="2" borderId="80" xfId="0" applyFont="1" applyFill="1" applyBorder="1" applyAlignment="1">
      <alignment horizontal="left" vertical="top"/>
    </xf>
    <xf numFmtId="0" fontId="0" fillId="0" borderId="36" xfId="0" applyBorder="1" applyAlignment="1" applyProtection="1"/>
    <xf numFmtId="0" fontId="0" fillId="0" borderId="17" xfId="0" applyBorder="1" applyAlignment="1" applyProtection="1"/>
    <xf numFmtId="0" fontId="0" fillId="0" borderId="27" xfId="0" applyBorder="1" applyAlignment="1" applyProtection="1"/>
    <xf numFmtId="0" fontId="0" fillId="0" borderId="7" xfId="0" applyBorder="1"/>
    <xf numFmtId="0" fontId="32" fillId="0" borderId="45" xfId="0" applyFont="1" applyBorder="1"/>
    <xf numFmtId="0" fontId="32" fillId="0" borderId="17" xfId="0" applyFont="1" applyBorder="1"/>
    <xf numFmtId="0" fontId="32" fillId="0" borderId="76" xfId="0" applyFont="1" applyBorder="1"/>
    <xf numFmtId="0" fontId="64" fillId="5" borderId="40" xfId="0" applyFont="1" applyFill="1" applyBorder="1" applyAlignment="1">
      <alignment horizontal="center" vertical="top"/>
    </xf>
    <xf numFmtId="0" fontId="64" fillId="5" borderId="66" xfId="0" applyFont="1" applyFill="1" applyBorder="1" applyAlignment="1">
      <alignment horizontal="center" vertical="top"/>
    </xf>
    <xf numFmtId="0" fontId="0" fillId="0" borderId="0" xfId="0" applyFont="1"/>
    <xf numFmtId="0" fontId="69" fillId="5" borderId="0" xfId="0" applyFont="1" applyFill="1" applyBorder="1" applyAlignment="1">
      <alignment horizontal="center" vertical="center"/>
    </xf>
    <xf numFmtId="0" fontId="0" fillId="3" borderId="0" xfId="0" applyFill="1" applyBorder="1"/>
    <xf numFmtId="0" fontId="87" fillId="0" borderId="29" xfId="0" applyFont="1" applyBorder="1" applyAlignment="1" applyProtection="1">
      <alignment horizontal="left"/>
    </xf>
    <xf numFmtId="49" fontId="19" fillId="0" borderId="7" xfId="0" applyNumberFormat="1" applyFont="1" applyBorder="1" applyAlignment="1">
      <alignment horizontal="left" vertical="top"/>
    </xf>
    <xf numFmtId="0" fontId="5" fillId="0" borderId="2" xfId="0" applyFont="1" applyBorder="1"/>
    <xf numFmtId="0" fontId="48" fillId="0" borderId="0" xfId="0" applyFont="1" applyBorder="1" applyAlignment="1">
      <alignment horizontal="left" vertical="center"/>
    </xf>
    <xf numFmtId="0" fontId="2" fillId="0" borderId="0" xfId="0" applyFont="1" applyBorder="1"/>
    <xf numFmtId="14" fontId="2" fillId="0" borderId="0" xfId="0" applyNumberFormat="1" applyFont="1" applyBorder="1" applyAlignment="1">
      <alignment horizontal="left"/>
    </xf>
    <xf numFmtId="166" fontId="2" fillId="0" borderId="0" xfId="0" applyNumberFormat="1" applyFont="1" applyBorder="1"/>
    <xf numFmtId="167" fontId="2" fillId="0" borderId="0" xfId="0" applyNumberFormat="1" applyFont="1" applyBorder="1"/>
    <xf numFmtId="10" fontId="2" fillId="0" borderId="0" xfId="0" applyNumberFormat="1" applyFont="1" applyBorder="1"/>
    <xf numFmtId="0" fontId="2" fillId="0" borderId="0" xfId="0" applyFont="1" applyBorder="1" applyAlignment="1">
      <alignment horizontal="center"/>
    </xf>
    <xf numFmtId="0" fontId="83" fillId="0" borderId="0" xfId="0" applyFont="1" applyBorder="1" applyAlignment="1">
      <alignment horizontal="right"/>
    </xf>
    <xf numFmtId="0" fontId="83" fillId="0" borderId="0" xfId="2" applyFont="1" applyBorder="1" applyAlignment="1">
      <alignment horizontal="center"/>
    </xf>
    <xf numFmtId="166" fontId="2" fillId="0" borderId="0" xfId="6" quotePrefix="1" applyFont="1" applyBorder="1" applyAlignment="1">
      <alignment horizontal="left"/>
    </xf>
    <xf numFmtId="0" fontId="2" fillId="0" borderId="0" xfId="0" applyFont="1" applyBorder="1" applyAlignment="1" applyProtection="1">
      <alignment horizontal="center"/>
    </xf>
    <xf numFmtId="0" fontId="2" fillId="0" borderId="0" xfId="0" applyFont="1" applyBorder="1" applyAlignment="1" applyProtection="1">
      <alignment horizontal="center" vertical="center"/>
    </xf>
    <xf numFmtId="166" fontId="2" fillId="0" borderId="0" xfId="6" applyFont="1" applyBorder="1" applyAlignment="1">
      <alignment horizontal="left"/>
    </xf>
    <xf numFmtId="0" fontId="2" fillId="0" borderId="0" xfId="0" applyFont="1" applyBorder="1" applyAlignment="1">
      <alignment horizontal="left"/>
    </xf>
    <xf numFmtId="166" fontId="2" fillId="0" borderId="0" xfId="6" applyFont="1" applyBorder="1"/>
    <xf numFmtId="9" fontId="2" fillId="0" borderId="0" xfId="6" applyNumberFormat="1" applyFont="1" applyBorder="1"/>
    <xf numFmtId="10" fontId="2" fillId="0" borderId="0" xfId="0" applyNumberFormat="1" applyFont="1" applyBorder="1" applyAlignment="1">
      <alignment horizontal="center"/>
    </xf>
    <xf numFmtId="0" fontId="2" fillId="0" borderId="0" xfId="0" applyFont="1" applyBorder="1" applyAlignment="1">
      <alignment horizontal="center" wrapText="1"/>
    </xf>
    <xf numFmtId="0" fontId="70" fillId="0" borderId="7" xfId="7" applyBorder="1" applyAlignment="1" applyProtection="1">
      <alignment horizontal="left" vertical="top"/>
      <protection locked="0"/>
    </xf>
    <xf numFmtId="0" fontId="70" fillId="0" borderId="36" xfId="7" applyBorder="1" applyAlignment="1" applyProtection="1">
      <protection locked="0"/>
    </xf>
    <xf numFmtId="0" fontId="2" fillId="0" borderId="0" xfId="0" applyFont="1" applyAlignment="1">
      <alignment horizontal="center"/>
    </xf>
    <xf numFmtId="0" fontId="88" fillId="0" borderId="0" xfId="7" applyFont="1" applyAlignment="1" applyProtection="1">
      <alignment horizontal="center"/>
      <protection locked="0"/>
    </xf>
    <xf numFmtId="0" fontId="88" fillId="0" borderId="0" xfId="7" applyFont="1" applyAlignment="1" applyProtection="1">
      <alignment horizontal="center" wrapText="1"/>
      <protection locked="0"/>
    </xf>
    <xf numFmtId="0" fontId="0" fillId="2" borderId="90" xfId="0" applyFill="1" applyBorder="1" applyAlignment="1" applyProtection="1">
      <alignment horizontal="center" vertical="center"/>
    </xf>
    <xf numFmtId="2" fontId="0" fillId="2" borderId="91" xfId="0" applyNumberFormat="1" applyFill="1" applyBorder="1" applyAlignment="1" applyProtection="1">
      <alignment horizontal="center" vertical="center"/>
    </xf>
    <xf numFmtId="0" fontId="0" fillId="0" borderId="92" xfId="0" applyBorder="1" applyAlignment="1" applyProtection="1">
      <alignment horizontal="center" vertical="center"/>
    </xf>
    <xf numFmtId="0" fontId="0" fillId="2" borderId="93" xfId="0" applyFill="1" applyBorder="1" applyAlignment="1" applyProtection="1">
      <alignment horizontal="center" vertical="center"/>
    </xf>
    <xf numFmtId="0" fontId="0" fillId="0" borderId="94" xfId="0" applyBorder="1" applyProtection="1"/>
    <xf numFmtId="0" fontId="0" fillId="0" borderId="96" xfId="0" applyBorder="1" applyProtection="1"/>
    <xf numFmtId="0" fontId="0" fillId="0" borderId="95" xfId="0" applyBorder="1" applyProtection="1"/>
    <xf numFmtId="0" fontId="0" fillId="0" borderId="97" xfId="0" applyBorder="1" applyProtection="1"/>
    <xf numFmtId="0" fontId="0" fillId="0" borderId="98" xfId="0" applyBorder="1" applyProtection="1"/>
    <xf numFmtId="0" fontId="0" fillId="0" borderId="99" xfId="0" applyBorder="1" applyProtection="1"/>
    <xf numFmtId="0" fontId="0" fillId="0" borderId="100" xfId="0" applyBorder="1" applyProtection="1"/>
    <xf numFmtId="0" fontId="0" fillId="0" borderId="101" xfId="0" applyBorder="1" applyProtection="1"/>
    <xf numFmtId="0" fontId="3" fillId="0" borderId="2" xfId="0" applyFont="1" applyBorder="1" applyAlignment="1" applyProtection="1">
      <alignment horizontal="left"/>
      <protection locked="0"/>
    </xf>
    <xf numFmtId="0" fontId="0" fillId="0" borderId="0" xfId="0" applyAlignment="1"/>
    <xf numFmtId="0" fontId="3" fillId="2" borderId="0" xfId="0" applyFont="1" applyFill="1" applyBorder="1" applyAlignment="1" applyProtection="1">
      <alignment horizontal="left"/>
      <protection locked="0"/>
    </xf>
    <xf numFmtId="0" fontId="0" fillId="2" borderId="0" xfId="0" applyFill="1" applyBorder="1" applyAlignment="1"/>
    <xf numFmtId="0" fontId="92" fillId="0" borderId="0" xfId="0" applyFont="1" applyBorder="1" applyProtection="1"/>
    <xf numFmtId="0" fontId="70" fillId="0" borderId="0" xfId="7" applyBorder="1" applyAlignment="1" applyProtection="1">
      <alignment horizontal="left" vertical="center"/>
      <protection locked="0"/>
    </xf>
    <xf numFmtId="0" fontId="48" fillId="2" borderId="17" xfId="0" applyFont="1" applyFill="1" applyBorder="1" applyAlignment="1">
      <alignment vertical="center"/>
    </xf>
    <xf numFmtId="0" fontId="24" fillId="3" borderId="0" xfId="0" applyFont="1" applyFill="1" applyBorder="1" applyAlignment="1">
      <alignment vertical="center"/>
    </xf>
    <xf numFmtId="0" fontId="50" fillId="0" borderId="17" xfId="0" applyFont="1" applyBorder="1" applyAlignment="1">
      <alignment horizontal="center"/>
    </xf>
    <xf numFmtId="0" fontId="31" fillId="5" borderId="43" xfId="0" applyFont="1" applyFill="1" applyBorder="1" applyAlignment="1">
      <alignment horizontal="center" vertical="top"/>
    </xf>
    <xf numFmtId="0" fontId="31" fillId="5" borderId="43" xfId="0" applyFont="1" applyFill="1" applyBorder="1" applyAlignment="1">
      <alignment horizontal="center" vertical="top" wrapText="1"/>
    </xf>
    <xf numFmtId="165" fontId="16" fillId="3" borderId="0" xfId="5" applyNumberFormat="1" applyFont="1" applyFill="1" applyBorder="1" applyAlignment="1">
      <alignment horizontal="center" vertical="center"/>
    </xf>
    <xf numFmtId="165" fontId="16" fillId="3" borderId="0" xfId="0" applyNumberFormat="1" applyFont="1" applyFill="1" applyBorder="1" applyAlignment="1">
      <alignment horizontal="center" vertical="center"/>
    </xf>
    <xf numFmtId="0" fontId="31" fillId="5" borderId="44" xfId="0" applyFont="1" applyFill="1" applyBorder="1" applyAlignment="1">
      <alignment horizontal="center" vertical="top"/>
    </xf>
    <xf numFmtId="0" fontId="50" fillId="0" borderId="45" xfId="0" applyFont="1" applyBorder="1" applyAlignment="1">
      <alignment horizontal="center"/>
    </xf>
    <xf numFmtId="1" fontId="14" fillId="3" borderId="0" xfId="0" applyNumberFormat="1" applyFont="1" applyFill="1" applyBorder="1" applyAlignment="1">
      <alignment horizontal="center" vertical="center"/>
    </xf>
    <xf numFmtId="165" fontId="5" fillId="0" borderId="5" xfId="0" applyNumberFormat="1" applyFont="1" applyBorder="1" applyAlignment="1">
      <alignment horizontal="center" vertical="center" wrapText="1"/>
    </xf>
    <xf numFmtId="0" fontId="10" fillId="2" borderId="0" xfId="0" applyFont="1" applyFill="1" applyBorder="1" applyAlignment="1">
      <alignment horizontal="left" vertical="center"/>
    </xf>
    <xf numFmtId="0" fontId="21" fillId="0" borderId="0" xfId="0" applyFont="1" applyBorder="1" applyAlignment="1">
      <alignment vertical="center"/>
    </xf>
    <xf numFmtId="10" fontId="10" fillId="2" borderId="0" xfId="5" applyNumberFormat="1" applyFont="1" applyFill="1" applyBorder="1" applyAlignment="1">
      <alignment horizontal="center" vertical="center"/>
    </xf>
    <xf numFmtId="10" fontId="10" fillId="0" borderId="0" xfId="0" applyNumberFormat="1" applyFont="1" applyBorder="1" applyAlignment="1">
      <alignment horizontal="center" vertical="center"/>
    </xf>
    <xf numFmtId="165" fontId="6" fillId="5" borderId="11" xfId="0" applyNumberFormat="1" applyFont="1" applyFill="1" applyBorder="1" applyAlignment="1">
      <alignment horizontal="center" vertical="center" wrapText="1"/>
    </xf>
    <xf numFmtId="0" fontId="21" fillId="3" borderId="0" xfId="0" applyFont="1" applyFill="1" applyBorder="1" applyAlignment="1">
      <alignment horizontal="center" vertical="center"/>
    </xf>
    <xf numFmtId="0" fontId="27"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0" borderId="76" xfId="0" applyFont="1" applyBorder="1" applyAlignment="1">
      <alignment horizontal="center"/>
    </xf>
    <xf numFmtId="0" fontId="11" fillId="3" borderId="0" xfId="0" applyFont="1" applyFill="1" applyBorder="1" applyAlignment="1">
      <alignment horizontal="center" vertical="center"/>
    </xf>
    <xf numFmtId="0" fontId="31" fillId="5" borderId="42" xfId="0" applyFont="1" applyFill="1" applyBorder="1" applyAlignment="1">
      <alignment horizontal="center" vertical="top" wrapText="1"/>
    </xf>
    <xf numFmtId="0" fontId="10" fillId="3" borderId="0" xfId="0" applyFont="1" applyFill="1" applyBorder="1" applyAlignment="1">
      <alignment vertical="center"/>
    </xf>
    <xf numFmtId="0" fontId="21" fillId="3" borderId="0" xfId="0" applyFont="1" applyFill="1" applyBorder="1" applyAlignment="1">
      <alignment horizontal="left" vertical="center"/>
    </xf>
    <xf numFmtId="0" fontId="45" fillId="2" borderId="0" xfId="5" applyFont="1" applyFill="1" applyBorder="1" applyAlignment="1">
      <alignment horizontal="left" vertical="center"/>
    </xf>
    <xf numFmtId="0" fontId="26" fillId="0" borderId="0" xfId="0" applyFont="1" applyBorder="1" applyAlignment="1">
      <alignment vertical="center"/>
    </xf>
    <xf numFmtId="0" fontId="9" fillId="5" borderId="0" xfId="0" applyFont="1" applyFill="1" applyBorder="1" applyAlignment="1">
      <alignment horizontal="right"/>
    </xf>
    <xf numFmtId="0" fontId="5" fillId="0" borderId="1" xfId="0" applyFont="1" applyBorder="1"/>
    <xf numFmtId="0" fontId="5" fillId="0" borderId="13" xfId="0" applyFont="1" applyBorder="1"/>
    <xf numFmtId="0" fontId="6" fillId="5" borderId="102" xfId="0" applyFont="1" applyFill="1" applyBorder="1"/>
    <xf numFmtId="0" fontId="6" fillId="5" borderId="103" xfId="0" applyFont="1" applyFill="1" applyBorder="1"/>
    <xf numFmtId="0" fontId="6" fillId="5" borderId="14" xfId="0" applyFont="1" applyFill="1" applyBorder="1"/>
    <xf numFmtId="0" fontId="5" fillId="5" borderId="4" xfId="0" applyFont="1" applyFill="1" applyBorder="1"/>
    <xf numFmtId="0" fontId="5" fillId="5" borderId="14" xfId="0" applyFont="1" applyFill="1" applyBorder="1"/>
    <xf numFmtId="0" fontId="46" fillId="2" borderId="1" xfId="0" applyFont="1" applyFill="1" applyBorder="1" applyAlignment="1">
      <alignment horizontal="left" vertical="center"/>
    </xf>
    <xf numFmtId="0" fontId="10" fillId="2" borderId="3" xfId="0" applyFont="1" applyFill="1" applyBorder="1" applyAlignment="1">
      <alignment horizontal="left" vertical="center"/>
    </xf>
    <xf numFmtId="165" fontId="16" fillId="3" borderId="14" xfId="0" applyNumberFormat="1" applyFont="1" applyFill="1" applyBorder="1" applyAlignment="1">
      <alignment horizontal="center" vertical="center"/>
    </xf>
    <xf numFmtId="0" fontId="11" fillId="5" borderId="106" xfId="0" applyFont="1" applyFill="1" applyBorder="1" applyAlignment="1">
      <alignment horizontal="left" vertical="center"/>
    </xf>
    <xf numFmtId="0" fontId="49" fillId="2" borderId="107" xfId="0" applyFont="1" applyFill="1" applyBorder="1" applyAlignment="1">
      <alignment horizontal="center" vertical="center"/>
    </xf>
    <xf numFmtId="0" fontId="49" fillId="2" borderId="18" xfId="0" applyFont="1" applyFill="1" applyBorder="1" applyAlignment="1">
      <alignment horizontal="center" vertical="center"/>
    </xf>
    <xf numFmtId="0" fontId="49" fillId="2" borderId="21" xfId="0" applyFont="1" applyFill="1" applyBorder="1" applyAlignment="1">
      <alignment horizontal="center" vertical="center"/>
    </xf>
    <xf numFmtId="0" fontId="48" fillId="2" borderId="23" xfId="0" applyFont="1" applyFill="1" applyBorder="1" applyAlignment="1">
      <alignment horizontal="center" vertical="center"/>
    </xf>
    <xf numFmtId="0" fontId="48" fillId="2" borderId="18" xfId="0" applyFont="1" applyFill="1" applyBorder="1" applyAlignment="1">
      <alignment horizontal="center" vertical="center"/>
    </xf>
    <xf numFmtId="0" fontId="5" fillId="0" borderId="21" xfId="0" applyFont="1" applyBorder="1"/>
    <xf numFmtId="1" fontId="14" fillId="3" borderId="14" xfId="0" applyNumberFormat="1" applyFont="1" applyFill="1" applyBorder="1" applyAlignment="1">
      <alignment horizontal="center" vertical="center"/>
    </xf>
    <xf numFmtId="0" fontId="11" fillId="5" borderId="108" xfId="0" applyFont="1" applyFill="1" applyBorder="1" applyAlignment="1">
      <alignment horizontal="left" vertical="center"/>
    </xf>
    <xf numFmtId="0" fontId="5" fillId="0" borderId="1" xfId="0" applyFont="1" applyBorder="1" applyAlignment="1">
      <alignment horizontal="left" vertical="top"/>
    </xf>
    <xf numFmtId="0" fontId="5" fillId="0" borderId="3" xfId="0" applyFont="1" applyBorder="1" applyAlignment="1">
      <alignment horizontal="left" vertical="top"/>
    </xf>
    <xf numFmtId="0" fontId="21" fillId="0" borderId="14" xfId="0" applyFont="1" applyBorder="1" applyAlignment="1">
      <alignment horizontal="center" vertical="center"/>
    </xf>
    <xf numFmtId="0" fontId="36" fillId="0" borderId="14" xfId="0" applyFont="1" applyBorder="1" applyAlignment="1">
      <alignment horizontal="center" vertical="center"/>
    </xf>
    <xf numFmtId="0" fontId="23" fillId="0" borderId="3" xfId="0" applyFont="1" applyBorder="1" applyAlignment="1">
      <alignment horizontal="left" vertical="top"/>
    </xf>
    <xf numFmtId="0" fontId="23" fillId="0" borderId="14" xfId="0" applyFont="1" applyBorder="1" applyAlignment="1">
      <alignment horizontal="center" vertical="center"/>
    </xf>
    <xf numFmtId="0" fontId="23" fillId="0" borderId="3" xfId="0" applyFont="1" applyBorder="1"/>
    <xf numFmtId="0" fontId="42" fillId="0" borderId="3" xfId="0" applyFont="1" applyBorder="1"/>
    <xf numFmtId="0" fontId="35" fillId="0" borderId="14" xfId="0" applyFont="1" applyBorder="1" applyAlignment="1">
      <alignment horizontal="center" vertical="center"/>
    </xf>
    <xf numFmtId="0" fontId="36" fillId="0" borderId="3" xfId="0" applyFont="1" applyBorder="1"/>
    <xf numFmtId="10" fontId="10" fillId="0" borderId="14" xfId="0" applyNumberFormat="1"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6" fillId="5" borderId="104" xfId="0" applyFont="1" applyFill="1" applyBorder="1" applyAlignment="1" applyProtection="1">
      <alignment vertical="center"/>
    </xf>
    <xf numFmtId="0" fontId="6" fillId="5" borderId="15" xfId="0" applyFont="1" applyFill="1" applyBorder="1" applyProtection="1"/>
    <xf numFmtId="0" fontId="88" fillId="0" borderId="15" xfId="0" applyFont="1" applyBorder="1" applyAlignment="1">
      <alignment vertical="center"/>
    </xf>
    <xf numFmtId="0" fontId="6" fillId="5" borderId="105" xfId="0" applyFont="1" applyFill="1" applyBorder="1"/>
    <xf numFmtId="0" fontId="79" fillId="5" borderId="5" xfId="0" applyFont="1" applyFill="1" applyBorder="1" applyAlignment="1">
      <alignment horizontal="center" vertical="center"/>
    </xf>
    <xf numFmtId="0" fontId="90" fillId="5" borderId="5" xfId="7" applyFont="1" applyFill="1" applyBorder="1" applyAlignment="1" applyProtection="1">
      <alignment horizontal="center" vertical="center"/>
      <protection locked="0"/>
    </xf>
    <xf numFmtId="0" fontId="79" fillId="5" borderId="15" xfId="7" applyFont="1" applyFill="1" applyBorder="1" applyAlignment="1" applyProtection="1">
      <alignment horizontal="center" vertical="center" wrapText="1"/>
      <protection locked="0"/>
    </xf>
    <xf numFmtId="0" fontId="79" fillId="0" borderId="15" xfId="7" applyFont="1" applyBorder="1" applyAlignment="1" applyProtection="1">
      <alignment horizontal="center"/>
      <protection locked="0"/>
    </xf>
    <xf numFmtId="0" fontId="79" fillId="5" borderId="15" xfId="0" applyFont="1" applyFill="1" applyBorder="1" applyAlignment="1">
      <alignment horizontal="left" vertical="center"/>
    </xf>
    <xf numFmtId="0" fontId="80" fillId="0" borderId="15" xfId="0" applyFont="1" applyBorder="1" applyAlignment="1">
      <alignment horizontal="left" vertical="center"/>
    </xf>
    <xf numFmtId="0" fontId="5" fillId="2" borderId="18" xfId="0" applyFont="1" applyFill="1" applyBorder="1" applyAlignment="1">
      <alignment horizontal="center" vertical="center"/>
    </xf>
    <xf numFmtId="0" fontId="5" fillId="2" borderId="17" xfId="0" applyFont="1" applyFill="1" applyBorder="1" applyAlignment="1">
      <alignment horizontal="center" vertical="center"/>
    </xf>
    <xf numFmtId="0" fontId="64" fillId="5" borderId="62" xfId="0" applyFont="1" applyFill="1" applyBorder="1" applyAlignment="1">
      <alignment horizontal="center" vertical="center" wrapText="1"/>
    </xf>
    <xf numFmtId="0" fontId="66" fillId="5" borderId="2" xfId="0" applyFont="1" applyFill="1" applyBorder="1" applyAlignment="1">
      <alignment horizontal="center" vertical="center"/>
    </xf>
    <xf numFmtId="0" fontId="66" fillId="5" borderId="63" xfId="0" applyFont="1" applyFill="1" applyBorder="1" applyAlignment="1">
      <alignment horizontal="center" vertical="center"/>
    </xf>
    <xf numFmtId="0" fontId="9" fillId="5" borderId="1" xfId="0" applyFont="1" applyFill="1" applyBorder="1" applyAlignment="1">
      <alignment horizontal="center" vertical="center"/>
    </xf>
    <xf numFmtId="0" fontId="0" fillId="5" borderId="2" xfId="0" applyFill="1" applyBorder="1" applyAlignment="1">
      <alignment horizontal="center" vertical="center"/>
    </xf>
    <xf numFmtId="0" fontId="63" fillId="0" borderId="78" xfId="0" applyFont="1" applyBorder="1" applyAlignment="1">
      <alignment horizontal="center" vertical="center"/>
    </xf>
    <xf numFmtId="0" fontId="63" fillId="0" borderId="24" xfId="0" applyFont="1" applyBorder="1" applyAlignment="1">
      <alignment horizontal="center" vertical="center"/>
    </xf>
    <xf numFmtId="0" fontId="63" fillId="0" borderId="79" xfId="0" applyFont="1" applyBorder="1" applyAlignment="1">
      <alignment horizontal="center" vertical="center"/>
    </xf>
    <xf numFmtId="3" fontId="14" fillId="3" borderId="0" xfId="0" applyNumberFormat="1" applyFont="1" applyFill="1" applyBorder="1" applyAlignment="1">
      <alignment horizontal="center" vertical="center"/>
    </xf>
    <xf numFmtId="0" fontId="9" fillId="5" borderId="40" xfId="0" applyFont="1" applyFill="1" applyBorder="1" applyAlignment="1">
      <alignment horizontal="center" vertical="top" wrapText="1"/>
    </xf>
    <xf numFmtId="0" fontId="31" fillId="5" borderId="43" xfId="0" applyFont="1" applyFill="1" applyBorder="1" applyAlignment="1">
      <alignment horizontal="center" vertical="top"/>
    </xf>
    <xf numFmtId="0" fontId="9" fillId="5" borderId="41" xfId="0" applyFont="1" applyFill="1" applyBorder="1" applyAlignment="1">
      <alignment horizontal="center" vertical="top" wrapText="1"/>
    </xf>
    <xf numFmtId="0" fontId="31" fillId="5" borderId="44" xfId="0" applyFont="1" applyFill="1" applyBorder="1" applyAlignment="1">
      <alignment horizontal="center" vertical="top"/>
    </xf>
    <xf numFmtId="3" fontId="14" fillId="3" borderId="14" xfId="0" applyNumberFormat="1" applyFont="1" applyFill="1" applyBorder="1" applyAlignment="1">
      <alignment horizontal="center" vertical="center"/>
    </xf>
    <xf numFmtId="165" fontId="5" fillId="0" borderId="5" xfId="0" applyNumberFormat="1" applyFont="1" applyBorder="1" applyAlignment="1">
      <alignment horizontal="center" vertical="center" wrapText="1"/>
    </xf>
    <xf numFmtId="0" fontId="10" fillId="2" borderId="5" xfId="0" applyFont="1" applyFill="1" applyBorder="1" applyAlignment="1">
      <alignment horizontal="left" vertical="center"/>
    </xf>
    <xf numFmtId="0" fontId="21" fillId="0" borderId="5" xfId="0" applyFont="1" applyBorder="1" applyAlignment="1">
      <alignment vertical="center"/>
    </xf>
    <xf numFmtId="1" fontId="10" fillId="2" borderId="5" xfId="5" applyNumberFormat="1" applyFont="1" applyFill="1" applyBorder="1" applyAlignment="1">
      <alignment horizontal="center" vertical="center"/>
    </xf>
    <xf numFmtId="1" fontId="10" fillId="0" borderId="5" xfId="0" applyNumberFormat="1" applyFont="1" applyBorder="1" applyAlignment="1">
      <alignment horizontal="center" vertical="center"/>
    </xf>
    <xf numFmtId="1" fontId="10" fillId="0" borderId="16" xfId="0" applyNumberFormat="1" applyFont="1" applyBorder="1" applyAlignment="1">
      <alignment horizontal="center" vertical="center"/>
    </xf>
    <xf numFmtId="0" fontId="19" fillId="0" borderId="57"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58" xfId="0" applyFont="1" applyBorder="1" applyAlignment="1">
      <alignment horizontal="center" vertical="center" wrapText="1"/>
    </xf>
    <xf numFmtId="165" fontId="9" fillId="5" borderId="81" xfId="0" applyNumberFormat="1"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82" xfId="0" applyFont="1" applyFill="1" applyBorder="1" applyAlignment="1">
      <alignment horizontal="center" vertical="center" wrapText="1"/>
    </xf>
    <xf numFmtId="165" fontId="9" fillId="5" borderId="83" xfId="0" applyNumberFormat="1"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5" borderId="84" xfId="0" applyFont="1" applyFill="1" applyBorder="1" applyAlignment="1">
      <alignment horizontal="center" vertical="center" wrapText="1"/>
    </xf>
    <xf numFmtId="49" fontId="9" fillId="5" borderId="85" xfId="0" applyNumberFormat="1" applyFont="1" applyFill="1" applyBorder="1" applyAlignment="1">
      <alignment horizontal="center" vertical="center" wrapText="1"/>
    </xf>
    <xf numFmtId="49" fontId="1" fillId="5" borderId="29" xfId="0" applyNumberFormat="1" applyFont="1" applyFill="1" applyBorder="1" applyAlignment="1">
      <alignment horizontal="center" vertical="center" wrapText="1"/>
    </xf>
    <xf numFmtId="49" fontId="1" fillId="5" borderId="86" xfId="0" applyNumberFormat="1" applyFont="1" applyFill="1" applyBorder="1" applyAlignment="1">
      <alignment horizontal="center" vertical="center" wrapText="1"/>
    </xf>
    <xf numFmtId="0" fontId="7" fillId="5" borderId="1" xfId="0" applyFont="1" applyFill="1" applyBorder="1" applyAlignment="1">
      <alignment horizontal="center" vertical="center"/>
    </xf>
    <xf numFmtId="0" fontId="0" fillId="0" borderId="2"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63" fillId="0" borderId="36" xfId="0" applyFont="1" applyBorder="1" applyAlignment="1">
      <alignment horizontal="center" vertical="center"/>
    </xf>
    <xf numFmtId="0" fontId="63" fillId="0" borderId="17" xfId="0" applyFont="1" applyBorder="1" applyAlignment="1">
      <alignment horizontal="center" vertical="center"/>
    </xf>
    <xf numFmtId="0" fontId="63" fillId="0" borderId="30" xfId="0" applyFont="1" applyBorder="1" applyAlignment="1">
      <alignment horizontal="center" vertical="center"/>
    </xf>
    <xf numFmtId="169" fontId="45" fillId="2" borderId="0" xfId="5" applyNumberFormat="1" applyFont="1" applyFill="1" applyBorder="1" applyAlignment="1">
      <alignment horizontal="left" vertical="center"/>
    </xf>
    <xf numFmtId="169" fontId="26" fillId="0" borderId="0" xfId="0" applyNumberFormat="1" applyFont="1" applyBorder="1" applyAlignment="1">
      <alignment vertical="center"/>
    </xf>
    <xf numFmtId="0" fontId="24" fillId="3" borderId="0" xfId="0" applyFont="1" applyFill="1" applyBorder="1" applyAlignment="1">
      <alignment vertical="center"/>
    </xf>
    <xf numFmtId="0" fontId="50" fillId="0" borderId="17" xfId="0" applyFont="1" applyBorder="1" applyAlignment="1">
      <alignment horizontal="center"/>
    </xf>
    <xf numFmtId="0" fontId="81" fillId="0" borderId="27" xfId="0" applyFont="1" applyBorder="1" applyAlignment="1">
      <alignment horizontal="center"/>
    </xf>
    <xf numFmtId="0" fontId="0" fillId="0" borderId="17" xfId="0" applyFont="1" applyBorder="1" applyAlignment="1">
      <alignment horizontal="center" vertical="center"/>
    </xf>
    <xf numFmtId="0" fontId="48" fillId="2" borderId="17" xfId="0" applyFont="1" applyFill="1" applyBorder="1" applyAlignment="1">
      <alignment vertical="center"/>
    </xf>
    <xf numFmtId="0" fontId="47" fillId="2" borderId="17" xfId="0" applyFont="1" applyFill="1" applyBorder="1" applyAlignment="1">
      <alignment vertical="center"/>
    </xf>
    <xf numFmtId="0" fontId="30" fillId="5" borderId="40" xfId="0" applyFont="1" applyFill="1" applyBorder="1" applyAlignment="1">
      <alignment horizontal="center" vertical="top" wrapText="1"/>
    </xf>
    <xf numFmtId="0" fontId="15" fillId="5" borderId="43" xfId="0" applyFont="1" applyFill="1" applyBorder="1" applyAlignment="1">
      <alignment horizontal="center" vertical="top" wrapText="1"/>
    </xf>
    <xf numFmtId="0" fontId="31" fillId="5" borderId="43" xfId="0" applyFont="1" applyFill="1" applyBorder="1" applyAlignment="1">
      <alignment horizontal="center" vertical="top" wrapText="1"/>
    </xf>
    <xf numFmtId="165" fontId="16" fillId="3" borderId="0" xfId="5" applyNumberFormat="1" applyFont="1" applyFill="1" applyBorder="1" applyAlignment="1">
      <alignment horizontal="center" vertical="center"/>
    </xf>
    <xf numFmtId="165" fontId="16" fillId="3" borderId="0" xfId="0" applyNumberFormat="1" applyFont="1" applyFill="1" applyBorder="1" applyAlignment="1">
      <alignment horizontal="center" vertical="center"/>
    </xf>
    <xf numFmtId="165" fontId="30" fillId="3" borderId="0" xfId="5" applyNumberFormat="1" applyFont="1" applyFill="1" applyBorder="1" applyAlignment="1">
      <alignment horizontal="center" vertical="center"/>
    </xf>
    <xf numFmtId="0" fontId="6" fillId="3" borderId="0" xfId="0" applyFont="1" applyFill="1" applyBorder="1" applyAlignment="1">
      <alignment horizontal="center" vertical="center"/>
    </xf>
    <xf numFmtId="0" fontId="48" fillId="0" borderId="3" xfId="0" applyFont="1" applyBorder="1" applyAlignment="1">
      <alignment horizontal="left" vertical="top" wrapText="1"/>
    </xf>
    <xf numFmtId="0" fontId="0" fillId="0" borderId="0" xfId="0" applyBorder="1" applyAlignment="1"/>
    <xf numFmtId="0" fontId="0" fillId="0" borderId="3" xfId="0" applyBorder="1" applyAlignment="1"/>
    <xf numFmtId="0" fontId="63" fillId="0" borderId="64" xfId="0" applyFont="1" applyBorder="1" applyAlignment="1">
      <alignment horizontal="center" vertical="center"/>
    </xf>
    <xf numFmtId="0" fontId="63" fillId="0" borderId="19" xfId="0" applyFont="1" applyBorder="1" applyAlignment="1">
      <alignment horizontal="center" vertical="center"/>
    </xf>
    <xf numFmtId="0" fontId="63" fillId="0" borderId="65" xfId="0" applyFont="1" applyBorder="1" applyAlignment="1">
      <alignment horizontal="center" vertical="center"/>
    </xf>
    <xf numFmtId="0" fontId="48" fillId="2" borderId="30" xfId="0" applyFont="1" applyFill="1" applyBorder="1" applyAlignment="1">
      <alignment vertical="center"/>
    </xf>
    <xf numFmtId="0" fontId="10" fillId="2" borderId="0" xfId="0" applyFont="1" applyFill="1" applyBorder="1" applyAlignment="1">
      <alignment horizontal="left" vertical="center"/>
    </xf>
    <xf numFmtId="0" fontId="21" fillId="0" borderId="0" xfId="0" applyFont="1" applyBorder="1" applyAlignment="1">
      <alignment vertical="center"/>
    </xf>
    <xf numFmtId="10" fontId="10" fillId="2" borderId="0" xfId="5" applyNumberFormat="1" applyFont="1" applyFill="1" applyBorder="1" applyAlignment="1">
      <alignment horizontal="center" vertical="center"/>
    </xf>
    <xf numFmtId="10" fontId="10" fillId="0" borderId="0" xfId="0" applyNumberFormat="1" applyFont="1" applyBorder="1" applyAlignment="1">
      <alignment horizontal="center" vertical="center"/>
    </xf>
    <xf numFmtId="10" fontId="10" fillId="0" borderId="14" xfId="0" applyNumberFormat="1" applyFont="1" applyBorder="1" applyAlignment="1">
      <alignment horizontal="center" vertical="center"/>
    </xf>
    <xf numFmtId="165" fontId="6" fillId="5" borderId="11" xfId="0" applyNumberFormat="1" applyFont="1" applyFill="1" applyBorder="1" applyAlignment="1">
      <alignment horizontal="center" vertical="center" wrapText="1"/>
    </xf>
    <xf numFmtId="10" fontId="21" fillId="4" borderId="22" xfId="0" applyNumberFormat="1" applyFont="1" applyFill="1" applyBorder="1" applyAlignment="1">
      <alignment horizontal="center" vertical="center"/>
    </xf>
    <xf numFmtId="0" fontId="21" fillId="4" borderId="22" xfId="0" applyFont="1" applyFill="1" applyBorder="1" applyAlignment="1">
      <alignment horizontal="center" vertical="center"/>
    </xf>
    <xf numFmtId="1" fontId="14" fillId="3" borderId="0" xfId="0" applyNumberFormat="1" applyFont="1" applyFill="1" applyBorder="1" applyAlignment="1">
      <alignment horizontal="center" vertical="center"/>
    </xf>
    <xf numFmtId="0" fontId="85" fillId="5" borderId="57" xfId="0" applyFont="1" applyFill="1" applyBorder="1" applyAlignment="1">
      <alignment horizontal="center" vertical="center" wrapText="1"/>
    </xf>
    <xf numFmtId="0" fontId="65" fillId="0" borderId="22" xfId="0" applyFont="1" applyBorder="1" applyAlignment="1">
      <alignment horizontal="center" vertical="center" wrapText="1"/>
    </xf>
    <xf numFmtId="0" fontId="65" fillId="0" borderId="58" xfId="0" applyFont="1" applyBorder="1" applyAlignment="1">
      <alignment horizontal="center" vertical="center" wrapText="1"/>
    </xf>
    <xf numFmtId="0" fontId="65" fillId="0" borderId="64" xfId="0" applyFont="1" applyBorder="1" applyAlignment="1">
      <alignment horizontal="center" vertical="center" wrapText="1"/>
    </xf>
    <xf numFmtId="0" fontId="65" fillId="0" borderId="19" xfId="0" applyFont="1" applyBorder="1" applyAlignment="1">
      <alignment horizontal="center" vertical="center" wrapText="1"/>
    </xf>
    <xf numFmtId="0" fontId="65" fillId="0" borderId="65" xfId="0" applyFont="1" applyBorder="1" applyAlignment="1">
      <alignment horizontal="center" vertical="center" wrapText="1"/>
    </xf>
    <xf numFmtId="0" fontId="9" fillId="5" borderId="2" xfId="0" applyFont="1" applyFill="1" applyBorder="1" applyAlignment="1">
      <alignment horizontal="center" vertical="center"/>
    </xf>
    <xf numFmtId="0" fontId="50" fillId="0" borderId="76" xfId="0" applyFont="1" applyBorder="1" applyAlignment="1">
      <alignment horizontal="center"/>
    </xf>
    <xf numFmtId="0" fontId="81" fillId="0" borderId="77" xfId="0" applyFont="1" applyBorder="1" applyAlignment="1">
      <alignment horizontal="center"/>
    </xf>
    <xf numFmtId="1" fontId="14" fillId="3" borderId="14" xfId="0" applyNumberFormat="1" applyFont="1" applyFill="1" applyBorder="1" applyAlignment="1">
      <alignment horizontal="center" vertical="center"/>
    </xf>
    <xf numFmtId="0" fontId="50" fillId="0" borderId="45" xfId="0" applyFont="1" applyBorder="1" applyAlignment="1">
      <alignment horizontal="center"/>
    </xf>
    <xf numFmtId="0" fontId="81" fillId="0" borderId="46" xfId="0" applyFont="1" applyBorder="1" applyAlignment="1">
      <alignment horizontal="center"/>
    </xf>
    <xf numFmtId="0" fontId="11" fillId="5" borderId="2" xfId="0" applyFont="1" applyFill="1" applyBorder="1" applyAlignment="1">
      <alignment horizontal="center" vertical="center"/>
    </xf>
    <xf numFmtId="0" fontId="55" fillId="5" borderId="2" xfId="0" applyFont="1" applyFill="1" applyBorder="1" applyAlignment="1">
      <alignment horizontal="center" vertical="center"/>
    </xf>
    <xf numFmtId="0" fontId="55" fillId="5" borderId="13" xfId="0" applyFont="1" applyFill="1" applyBorder="1" applyAlignment="1">
      <alignment horizontal="center" vertical="center"/>
    </xf>
    <xf numFmtId="0" fontId="55" fillId="5" borderId="5" xfId="0" applyFont="1" applyFill="1" applyBorder="1" applyAlignment="1">
      <alignment horizontal="center" vertical="center"/>
    </xf>
    <xf numFmtId="0" fontId="55" fillId="5" borderId="16" xfId="0" applyFont="1" applyFill="1" applyBorder="1" applyAlignment="1">
      <alignment horizontal="center" vertical="center"/>
    </xf>
    <xf numFmtId="0" fontId="10" fillId="2" borderId="2" xfId="0" applyFont="1" applyFill="1" applyBorder="1" applyAlignment="1">
      <alignment horizontal="left" vertical="center"/>
    </xf>
    <xf numFmtId="0" fontId="21" fillId="0" borderId="2" xfId="0" applyFont="1" applyBorder="1" applyAlignment="1">
      <alignment vertical="center"/>
    </xf>
    <xf numFmtId="0" fontId="22" fillId="2" borderId="2" xfId="5" applyFont="1" applyFill="1" applyBorder="1" applyAlignment="1">
      <alignment horizontal="center" vertical="center"/>
    </xf>
    <xf numFmtId="0" fontId="21" fillId="0" borderId="2" xfId="0" applyFont="1" applyBorder="1" applyAlignment="1">
      <alignment horizontal="center" vertical="center"/>
    </xf>
    <xf numFmtId="0" fontId="21" fillId="0" borderId="13" xfId="0" applyFont="1" applyBorder="1" applyAlignment="1">
      <alignment horizontal="center" vertical="center"/>
    </xf>
    <xf numFmtId="0" fontId="64" fillId="5" borderId="62" xfId="0" applyFont="1" applyFill="1" applyBorder="1" applyAlignment="1">
      <alignment horizontal="center" vertical="center"/>
    </xf>
    <xf numFmtId="0" fontId="65" fillId="5" borderId="2" xfId="0" applyFont="1" applyFill="1" applyBorder="1" applyAlignment="1">
      <alignment horizontal="center" vertical="center"/>
    </xf>
    <xf numFmtId="0" fontId="65" fillId="5" borderId="63" xfId="0" applyFont="1" applyFill="1" applyBorder="1" applyAlignment="1">
      <alignment horizontal="center" vertical="center"/>
    </xf>
    <xf numFmtId="10" fontId="19" fillId="4" borderId="22" xfId="0" applyNumberFormat="1" applyFont="1" applyFill="1" applyBorder="1" applyAlignment="1">
      <alignment horizontal="center" vertical="center"/>
    </xf>
    <xf numFmtId="0" fontId="19" fillId="4" borderId="22" xfId="0" applyFont="1" applyFill="1" applyBorder="1" applyAlignment="1">
      <alignment horizontal="center" vertical="center"/>
    </xf>
    <xf numFmtId="0" fontId="22" fillId="3" borderId="0" xfId="5" applyFont="1" applyFill="1" applyBorder="1" applyAlignment="1">
      <alignment horizontal="center" vertical="center"/>
    </xf>
    <xf numFmtId="0" fontId="21" fillId="3" borderId="0" xfId="0" applyFont="1" applyFill="1" applyBorder="1" applyAlignment="1">
      <alignment horizontal="center" vertical="center"/>
    </xf>
    <xf numFmtId="0" fontId="21" fillId="3" borderId="14" xfId="0" applyFont="1" applyFill="1" applyBorder="1" applyAlignment="1">
      <alignment horizontal="center" vertical="center"/>
    </xf>
    <xf numFmtId="0" fontId="19" fillId="4" borderId="21" xfId="0" applyFont="1" applyFill="1" applyBorder="1" applyAlignment="1">
      <alignment vertical="center"/>
    </xf>
    <xf numFmtId="0" fontId="5" fillId="0" borderId="22" xfId="0" applyFont="1" applyBorder="1" applyAlignment="1"/>
    <xf numFmtId="0" fontId="27" fillId="3" borderId="0" xfId="0" applyFont="1" applyFill="1" applyBorder="1" applyAlignment="1">
      <alignment horizontal="left" vertical="center"/>
    </xf>
    <xf numFmtId="0" fontId="32" fillId="3" borderId="0" xfId="0" applyFont="1" applyFill="1" applyBorder="1" applyAlignment="1">
      <alignment horizontal="left" vertical="center"/>
    </xf>
    <xf numFmtId="0" fontId="5" fillId="0" borderId="19" xfId="0" applyFont="1" applyBorder="1" applyAlignment="1"/>
    <xf numFmtId="0" fontId="5" fillId="0" borderId="23" xfId="0" applyFont="1" applyBorder="1" applyAlignment="1"/>
    <xf numFmtId="0" fontId="5" fillId="0" borderId="19" xfId="0" applyFont="1" applyBorder="1" applyAlignment="1">
      <alignment horizontal="center" vertical="center"/>
    </xf>
    <xf numFmtId="0" fontId="11" fillId="3" borderId="0" xfId="0" applyFont="1" applyFill="1" applyBorder="1" applyAlignment="1">
      <alignment horizontal="center" vertical="center"/>
    </xf>
    <xf numFmtId="0" fontId="55" fillId="3" borderId="0" xfId="0" applyFont="1" applyFill="1" applyBorder="1" applyAlignment="1">
      <alignment horizontal="center" vertical="center"/>
    </xf>
    <xf numFmtId="0" fontId="55" fillId="3" borderId="14" xfId="0" applyFont="1" applyFill="1" applyBorder="1" applyAlignment="1">
      <alignment horizontal="center" vertical="center"/>
    </xf>
    <xf numFmtId="0" fontId="19" fillId="4" borderId="19" xfId="0" applyFont="1" applyFill="1" applyBorder="1" applyAlignment="1">
      <alignment horizontal="center" vertical="center"/>
    </xf>
    <xf numFmtId="0" fontId="21" fillId="4" borderId="19" xfId="0" applyFont="1" applyFill="1" applyBorder="1" applyAlignment="1"/>
    <xf numFmtId="0" fontId="21" fillId="4" borderId="20" xfId="0" applyFont="1" applyFill="1" applyBorder="1" applyAlignment="1"/>
    <xf numFmtId="165" fontId="16" fillId="3" borderId="14" xfId="0" applyNumberFormat="1" applyFont="1" applyFill="1" applyBorder="1" applyAlignment="1">
      <alignment horizontal="center" vertical="center"/>
    </xf>
    <xf numFmtId="10" fontId="19" fillId="4" borderId="0" xfId="0" applyNumberFormat="1" applyFont="1" applyFill="1" applyBorder="1" applyAlignment="1">
      <alignment horizontal="center" vertical="center"/>
    </xf>
    <xf numFmtId="0" fontId="19" fillId="4" borderId="0" xfId="0" applyFont="1" applyFill="1" applyBorder="1" applyAlignment="1">
      <alignment horizontal="center" vertical="center"/>
    </xf>
    <xf numFmtId="165" fontId="9" fillId="3" borderId="0" xfId="5" applyNumberFormat="1" applyFont="1" applyFill="1" applyBorder="1" applyAlignment="1">
      <alignment horizontal="center" vertical="center"/>
    </xf>
    <xf numFmtId="165" fontId="9" fillId="3" borderId="0" xfId="0" applyNumberFormat="1" applyFont="1" applyFill="1" applyBorder="1" applyAlignment="1">
      <alignment horizontal="center" vertical="center"/>
    </xf>
    <xf numFmtId="165" fontId="9" fillId="3" borderId="14" xfId="0" applyNumberFormat="1" applyFont="1" applyFill="1" applyBorder="1" applyAlignment="1">
      <alignment horizontal="center" vertical="center"/>
    </xf>
    <xf numFmtId="0" fontId="19" fillId="4" borderId="3" xfId="0" applyFont="1" applyFill="1" applyBorder="1" applyAlignment="1">
      <alignment vertical="center"/>
    </xf>
    <xf numFmtId="0" fontId="5" fillId="0" borderId="0" xfId="0" applyFont="1" applyBorder="1" applyAlignment="1"/>
    <xf numFmtId="10" fontId="21" fillId="4" borderId="0" xfId="0" applyNumberFormat="1" applyFont="1" applyFill="1" applyBorder="1" applyAlignment="1">
      <alignment horizontal="center" vertical="center"/>
    </xf>
    <xf numFmtId="0" fontId="21" fillId="4" borderId="0" xfId="0" applyFont="1" applyFill="1" applyBorder="1" applyAlignment="1">
      <alignment horizontal="center" vertical="center"/>
    </xf>
    <xf numFmtId="0" fontId="9" fillId="5" borderId="39" xfId="0" applyFont="1" applyFill="1" applyBorder="1" applyAlignment="1">
      <alignment horizontal="center" vertical="top" wrapText="1"/>
    </xf>
    <xf numFmtId="0" fontId="31" fillId="5" borderId="42" xfId="0" applyFont="1" applyFill="1" applyBorder="1" applyAlignment="1">
      <alignment horizontal="center" vertical="top" wrapText="1"/>
    </xf>
    <xf numFmtId="0" fontId="9" fillId="5" borderId="51" xfId="0" applyFont="1" applyFill="1" applyBorder="1" applyAlignment="1">
      <alignment horizontal="center" vertical="top" wrapText="1"/>
    </xf>
    <xf numFmtId="0" fontId="31" fillId="5" borderId="50" xfId="0" applyFont="1" applyFill="1" applyBorder="1" applyAlignment="1">
      <alignment horizontal="center" vertical="top"/>
    </xf>
    <xf numFmtId="0" fontId="9" fillId="3" borderId="2" xfId="0" applyFont="1" applyFill="1" applyBorder="1" applyAlignment="1">
      <alignment horizontal="center" vertical="center"/>
    </xf>
    <xf numFmtId="0" fontId="31" fillId="3" borderId="0" xfId="5" applyFont="1" applyFill="1" applyBorder="1" applyAlignment="1">
      <alignment horizontal="center" vertical="center"/>
    </xf>
    <xf numFmtId="0" fontId="31" fillId="3" borderId="0" xfId="0" applyFont="1" applyFill="1" applyBorder="1" applyAlignment="1">
      <alignment horizontal="center" vertical="center"/>
    </xf>
    <xf numFmtId="0" fontId="10" fillId="3" borderId="0" xfId="0" applyFont="1" applyFill="1" applyBorder="1" applyAlignment="1">
      <alignment vertical="center"/>
    </xf>
    <xf numFmtId="0" fontId="39" fillId="5" borderId="3" xfId="0" applyFont="1" applyFill="1" applyBorder="1" applyAlignment="1">
      <alignment horizontal="center" vertical="center"/>
    </xf>
    <xf numFmtId="0" fontId="52" fillId="5" borderId="0" xfId="0" applyFont="1" applyFill="1" applyBorder="1" applyAlignment="1">
      <alignment horizontal="center" vertical="center"/>
    </xf>
    <xf numFmtId="0" fontId="52" fillId="5" borderId="3" xfId="0" applyFont="1" applyFill="1" applyBorder="1" applyAlignment="1">
      <alignment horizontal="center" vertical="center"/>
    </xf>
    <xf numFmtId="0" fontId="9" fillId="3" borderId="13" xfId="0" applyFont="1" applyFill="1" applyBorder="1" applyAlignment="1">
      <alignment horizontal="center" vertical="center"/>
    </xf>
    <xf numFmtId="0" fontId="10" fillId="3" borderId="0" xfId="0" applyFont="1" applyFill="1" applyBorder="1" applyAlignment="1">
      <alignment horizontal="left" vertical="center" wrapText="1"/>
    </xf>
    <xf numFmtId="0" fontId="21" fillId="3" borderId="0" xfId="0" applyFont="1" applyFill="1" applyBorder="1" applyAlignment="1">
      <alignment horizontal="left" vertical="center"/>
    </xf>
    <xf numFmtId="3" fontId="14" fillId="3" borderId="0" xfId="4" applyNumberFormat="1" applyFont="1" applyFill="1" applyBorder="1" applyAlignment="1">
      <alignment horizontal="center" vertical="center" wrapText="1"/>
    </xf>
    <xf numFmtId="0" fontId="45" fillId="2" borderId="2" xfId="5" applyFont="1" applyFill="1" applyBorder="1" applyAlignment="1">
      <alignment horizontal="left" vertical="center"/>
    </xf>
    <xf numFmtId="0" fontId="26" fillId="0" borderId="2" xfId="0" applyFont="1" applyBorder="1" applyAlignment="1">
      <alignment vertical="center"/>
    </xf>
    <xf numFmtId="0" fontId="45" fillId="2" borderId="0" xfId="5" applyFont="1" applyFill="1" applyBorder="1" applyAlignment="1">
      <alignment horizontal="left" vertical="center"/>
    </xf>
    <xf numFmtId="0" fontId="26" fillId="0" borderId="0" xfId="0" applyFont="1" applyBorder="1" applyAlignment="1">
      <alignment vertical="center"/>
    </xf>
    <xf numFmtId="165" fontId="45" fillId="2" borderId="0" xfId="5" applyNumberFormat="1" applyFont="1" applyFill="1" applyBorder="1" applyAlignment="1">
      <alignment horizontal="left" vertical="center"/>
    </xf>
    <xf numFmtId="165" fontId="26" fillId="0" borderId="0" xfId="0" applyNumberFormat="1" applyFont="1" applyBorder="1" applyAlignment="1">
      <alignment vertical="center"/>
    </xf>
    <xf numFmtId="0" fontId="9" fillId="5" borderId="0" xfId="0" applyFont="1" applyFill="1" applyBorder="1" applyAlignment="1">
      <alignment horizontal="right"/>
    </xf>
    <xf numFmtId="0" fontId="19" fillId="5" borderId="0" xfId="0" applyFont="1" applyFill="1" applyBorder="1" applyAlignment="1">
      <alignment horizontal="right"/>
    </xf>
    <xf numFmtId="169" fontId="9" fillId="5" borderId="0" xfId="0" applyNumberFormat="1" applyFont="1" applyFill="1" applyBorder="1" applyAlignment="1">
      <alignment horizontal="left"/>
    </xf>
    <xf numFmtId="169" fontId="19" fillId="5" borderId="0" xfId="0" applyNumberFormat="1" applyFont="1" applyFill="1" applyBorder="1" applyAlignment="1">
      <alignment horizontal="left"/>
    </xf>
    <xf numFmtId="10" fontId="9" fillId="5" borderId="0" xfId="0" applyNumberFormat="1" applyFont="1" applyFill="1" applyBorder="1" applyAlignment="1"/>
    <xf numFmtId="0" fontId="19" fillId="5" borderId="0" xfId="0" applyFont="1" applyFill="1" applyBorder="1" applyAlignment="1"/>
    <xf numFmtId="0" fontId="50" fillId="0" borderId="0" xfId="0" applyFont="1" applyBorder="1" applyAlignment="1">
      <alignment horizontal="left" vertical="top" wrapText="1"/>
    </xf>
    <xf numFmtId="0" fontId="81" fillId="0" borderId="0" xfId="0" applyFont="1" applyBorder="1" applyAlignment="1">
      <alignment horizontal="left" vertical="top"/>
    </xf>
    <xf numFmtId="0" fontId="81" fillId="0" borderId="37" xfId="0" applyFont="1" applyBorder="1" applyAlignment="1">
      <alignment horizontal="left" vertical="top"/>
    </xf>
    <xf numFmtId="0" fontId="47" fillId="0" borderId="0" xfId="0" applyFont="1" applyBorder="1" applyAlignment="1"/>
    <xf numFmtId="0" fontId="47" fillId="0" borderId="37" xfId="0" applyFont="1" applyBorder="1" applyAlignment="1"/>
    <xf numFmtId="0" fontId="0" fillId="0" borderId="2" xfId="0" applyBorder="1" applyAlignment="1">
      <alignment vertical="center"/>
    </xf>
    <xf numFmtId="0" fontId="0" fillId="0" borderId="25" xfId="0" applyBorder="1" applyAlignment="1">
      <alignment vertical="center"/>
    </xf>
    <xf numFmtId="0" fontId="48" fillId="0" borderId="29" xfId="0" applyFont="1" applyBorder="1" applyAlignment="1">
      <alignment horizontal="left" vertical="top"/>
    </xf>
    <xf numFmtId="0" fontId="47" fillId="0" borderId="29" xfId="0" applyFont="1" applyBorder="1" applyAlignment="1"/>
    <xf numFmtId="0" fontId="31" fillId="3" borderId="14" xfId="0" applyFont="1" applyFill="1" applyBorder="1" applyAlignment="1">
      <alignment horizontal="center" vertical="center"/>
    </xf>
    <xf numFmtId="0" fontId="7" fillId="5" borderId="15" xfId="0" applyFont="1" applyFill="1" applyBorder="1" applyAlignment="1">
      <alignment horizontal="center" vertical="center"/>
    </xf>
    <xf numFmtId="0" fontId="84" fillId="0" borderId="15" xfId="0" applyFont="1" applyBorder="1" applyAlignment="1">
      <alignment horizontal="center" vertical="center"/>
    </xf>
    <xf numFmtId="0" fontId="84" fillId="0" borderId="105" xfId="0" applyFont="1" applyBorder="1" applyAlignment="1">
      <alignment horizontal="center" vertical="center"/>
    </xf>
    <xf numFmtId="0" fontId="11" fillId="5" borderId="104" xfId="0" applyFont="1" applyFill="1" applyBorder="1" applyAlignment="1">
      <alignment horizontal="left" vertical="center"/>
    </xf>
    <xf numFmtId="0" fontId="36" fillId="5" borderId="15" xfId="0" applyFont="1" applyFill="1" applyBorder="1" applyAlignment="1">
      <alignment horizontal="left" vertical="center"/>
    </xf>
    <xf numFmtId="0" fontId="0" fillId="0" borderId="15" xfId="0" applyBorder="1" applyAlignment="1">
      <alignment vertical="center"/>
    </xf>
    <xf numFmtId="0" fontId="0" fillId="0" borderId="56" xfId="0" applyBorder="1" applyAlignment="1">
      <alignment vertical="center"/>
    </xf>
    <xf numFmtId="165" fontId="9" fillId="5" borderId="11" xfId="0" applyNumberFormat="1" applyFont="1" applyFill="1" applyBorder="1" applyAlignment="1">
      <alignment horizontal="left" vertical="center" wrapText="1"/>
    </xf>
    <xf numFmtId="0" fontId="1" fillId="5" borderId="0"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1" fillId="5" borderId="3" xfId="0" applyFont="1" applyFill="1" applyBorder="1" applyAlignment="1">
      <alignment horizontal="center" vertical="center"/>
    </xf>
    <xf numFmtId="0" fontId="0" fillId="5" borderId="0" xfId="0" applyFill="1" applyBorder="1" applyAlignment="1"/>
    <xf numFmtId="0" fontId="0" fillId="5" borderId="14" xfId="0" applyFill="1" applyBorder="1" applyAlignment="1"/>
    <xf numFmtId="0" fontId="0" fillId="5" borderId="4" xfId="0" applyFill="1" applyBorder="1" applyAlignment="1"/>
    <xf numFmtId="0" fontId="0" fillId="5" borderId="5" xfId="0" applyFill="1" applyBorder="1" applyAlignment="1"/>
    <xf numFmtId="0" fontId="0" fillId="5" borderId="16" xfId="0" applyFill="1" applyBorder="1" applyAlignment="1"/>
    <xf numFmtId="0" fontId="48" fillId="2" borderId="19" xfId="0" applyFont="1" applyFill="1" applyBorder="1" applyAlignment="1">
      <alignment vertical="center"/>
    </xf>
    <xf numFmtId="0" fontId="0" fillId="0" borderId="19" xfId="0" applyFont="1" applyBorder="1" applyAlignment="1">
      <alignment vertical="center"/>
    </xf>
    <xf numFmtId="0" fontId="5" fillId="2" borderId="23" xfId="0" applyFont="1" applyFill="1" applyBorder="1" applyAlignment="1"/>
    <xf numFmtId="0" fontId="0" fillId="0" borderId="19" xfId="0" applyFont="1" applyBorder="1" applyAlignment="1"/>
    <xf numFmtId="0" fontId="64" fillId="5" borderId="40" xfId="0" applyFont="1" applyFill="1" applyBorder="1" applyAlignment="1">
      <alignment horizontal="center" vertical="top" wrapText="1"/>
    </xf>
    <xf numFmtId="0" fontId="85" fillId="5" borderId="43" xfId="0" applyFont="1" applyFill="1" applyBorder="1" applyAlignment="1">
      <alignment horizontal="center" vertical="top"/>
    </xf>
    <xf numFmtId="0" fontId="6" fillId="3" borderId="14" xfId="0" applyFont="1" applyFill="1" applyBorder="1" applyAlignment="1">
      <alignment horizontal="center" vertical="center"/>
    </xf>
    <xf numFmtId="0" fontId="9" fillId="3" borderId="0" xfId="0" applyFont="1" applyFill="1" applyBorder="1" applyAlignment="1">
      <alignment horizontal="center" vertical="center"/>
    </xf>
    <xf numFmtId="0" fontId="9" fillId="3" borderId="14" xfId="0" applyFont="1" applyFill="1" applyBorder="1" applyAlignment="1">
      <alignment horizontal="center" vertical="center"/>
    </xf>
    <xf numFmtId="0" fontId="89" fillId="5" borderId="0" xfId="7" applyFont="1" applyFill="1" applyBorder="1" applyAlignment="1" applyProtection="1">
      <alignment horizontal="left" vertical="center" wrapText="1"/>
      <protection locked="0"/>
    </xf>
    <xf numFmtId="0" fontId="0" fillId="0" borderId="0" xfId="0" applyBorder="1" applyAlignment="1" applyProtection="1">
      <alignment horizontal="left"/>
      <protection locked="0"/>
    </xf>
    <xf numFmtId="0" fontId="0" fillId="0" borderId="0" xfId="0" applyBorder="1" applyAlignment="1" applyProtection="1">
      <protection locked="0"/>
    </xf>
    <xf numFmtId="0" fontId="2" fillId="5" borderId="0" xfId="0" applyFont="1" applyFill="1" applyBorder="1" applyAlignment="1" applyProtection="1">
      <alignment horizontal="left" vertical="center"/>
    </xf>
    <xf numFmtId="0" fontId="0" fillId="0" borderId="0" xfId="0" applyBorder="1" applyAlignment="1" applyProtection="1">
      <alignment horizontal="left"/>
    </xf>
    <xf numFmtId="0" fontId="0" fillId="6" borderId="36" xfId="0" applyFill="1" applyBorder="1" applyAlignment="1" applyProtection="1">
      <alignment horizontal="center" vertical="center"/>
      <protection locked="0"/>
    </xf>
    <xf numFmtId="0" fontId="0" fillId="6" borderId="17" xfId="0" applyFill="1" applyBorder="1" applyProtection="1">
      <protection locked="0"/>
    </xf>
    <xf numFmtId="0" fontId="0" fillId="6" borderId="30" xfId="0" applyFill="1" applyBorder="1" applyProtection="1">
      <protection locked="0"/>
    </xf>
    <xf numFmtId="0" fontId="0" fillId="6" borderId="17" xfId="0" applyFill="1" applyBorder="1" applyAlignment="1" applyProtection="1">
      <alignment horizontal="center" vertical="center"/>
      <protection locked="0"/>
    </xf>
    <xf numFmtId="0" fontId="0" fillId="6" borderId="30" xfId="0" applyFill="1" applyBorder="1" applyAlignment="1" applyProtection="1">
      <alignment horizontal="center" vertical="center"/>
      <protection locked="0"/>
    </xf>
    <xf numFmtId="0" fontId="0" fillId="6" borderId="57" xfId="0" applyFill="1" applyBorder="1" applyAlignment="1" applyProtection="1">
      <alignment horizontal="left" vertical="center" wrapText="1"/>
      <protection locked="0"/>
    </xf>
    <xf numFmtId="0" fontId="0" fillId="6" borderId="22" xfId="0" applyFill="1" applyBorder="1" applyAlignment="1" applyProtection="1">
      <alignment horizontal="left" vertical="center" wrapText="1"/>
      <protection locked="0"/>
    </xf>
    <xf numFmtId="0" fontId="0" fillId="6" borderId="73" xfId="0" applyFill="1" applyBorder="1" applyAlignment="1" applyProtection="1">
      <alignment horizontal="left" vertical="center" wrapText="1"/>
      <protection locked="0"/>
    </xf>
    <xf numFmtId="0" fontId="0" fillId="6" borderId="64" xfId="0" applyFill="1" applyBorder="1" applyAlignment="1" applyProtection="1">
      <alignment horizontal="left" vertical="center" wrapText="1"/>
      <protection locked="0"/>
    </xf>
    <xf numFmtId="0" fontId="0" fillId="6" borderId="19" xfId="0" applyFill="1" applyBorder="1" applyAlignment="1" applyProtection="1">
      <alignment horizontal="left" vertical="center" wrapText="1"/>
      <protection locked="0"/>
    </xf>
    <xf numFmtId="0" fontId="0" fillId="6" borderId="67" xfId="0" applyFill="1" applyBorder="1" applyAlignment="1" applyProtection="1">
      <alignment horizontal="left" vertical="center" wrapText="1"/>
      <protection locked="0"/>
    </xf>
    <xf numFmtId="0" fontId="0" fillId="0" borderId="36" xfId="0" applyBorder="1" applyAlignment="1" applyProtection="1"/>
    <xf numFmtId="0" fontId="0" fillId="0" borderId="17" xfId="0" applyBorder="1" applyAlignment="1" applyProtection="1"/>
    <xf numFmtId="0" fontId="0" fillId="0" borderId="27" xfId="0" applyBorder="1" applyAlignment="1" applyProtection="1"/>
    <xf numFmtId="0" fontId="76" fillId="2" borderId="47" xfId="0" applyFont="1" applyFill="1" applyBorder="1" applyAlignment="1" applyProtection="1">
      <alignment horizontal="left" vertical="center" wrapText="1"/>
    </xf>
    <xf numFmtId="0" fontId="77" fillId="0" borderId="17" xfId="0" applyFont="1" applyBorder="1" applyAlignment="1"/>
    <xf numFmtId="0" fontId="79" fillId="5" borderId="47" xfId="0" applyFont="1" applyFill="1" applyBorder="1" applyAlignment="1" applyProtection="1">
      <alignment horizontal="left" vertical="center" wrapText="1"/>
    </xf>
    <xf numFmtId="0" fontId="80" fillId="5" borderId="17" xfId="0" applyFont="1" applyFill="1" applyBorder="1" applyAlignment="1" applyProtection="1"/>
    <xf numFmtId="0" fontId="80" fillId="5" borderId="27" xfId="0" applyFont="1" applyFill="1" applyBorder="1" applyAlignment="1" applyProtection="1"/>
    <xf numFmtId="0" fontId="68" fillId="5" borderId="47" xfId="0" applyFont="1" applyFill="1" applyBorder="1" applyAlignment="1" applyProtection="1">
      <alignment horizontal="left" vertical="center" wrapText="1"/>
    </xf>
    <xf numFmtId="0" fontId="78" fillId="5" borderId="17" xfId="0" applyFont="1" applyFill="1" applyBorder="1" applyAlignment="1" applyProtection="1"/>
    <xf numFmtId="0" fontId="78" fillId="5" borderId="27" xfId="0" applyFont="1" applyFill="1" applyBorder="1" applyAlignment="1" applyProtection="1"/>
    <xf numFmtId="0" fontId="0" fillId="2" borderId="36" xfId="0" applyFill="1" applyBorder="1" applyAlignment="1" applyProtection="1">
      <alignment horizontal="center" vertical="center"/>
    </xf>
    <xf numFmtId="0" fontId="0" fillId="2" borderId="17" xfId="0" applyFill="1" applyBorder="1" applyAlignment="1" applyProtection="1"/>
    <xf numFmtId="0" fontId="0" fillId="2" borderId="30" xfId="0" applyFill="1" applyBorder="1" applyAlignment="1" applyProtection="1"/>
    <xf numFmtId="0" fontId="0" fillId="0" borderId="17" xfId="0" applyBorder="1" applyAlignment="1"/>
    <xf numFmtId="14" fontId="0" fillId="6" borderId="36" xfId="0" applyNumberFormat="1" applyFill="1" applyBorder="1" applyAlignment="1" applyProtection="1">
      <alignment horizontal="center" vertical="center"/>
      <protection locked="0"/>
    </xf>
    <xf numFmtId="14" fontId="0" fillId="6" borderId="17" xfId="0" applyNumberFormat="1" applyFill="1" applyBorder="1" applyProtection="1">
      <protection locked="0"/>
    </xf>
    <xf numFmtId="14" fontId="0" fillId="6" borderId="30" xfId="0" applyNumberFormat="1" applyFill="1" applyBorder="1" applyProtection="1">
      <protection locked="0"/>
    </xf>
    <xf numFmtId="165" fontId="0" fillId="6" borderId="36" xfId="0" applyNumberFormat="1" applyFill="1" applyBorder="1" applyAlignment="1" applyProtection="1">
      <alignment horizontal="center" vertical="center"/>
      <protection locked="0"/>
    </xf>
    <xf numFmtId="165" fontId="0" fillId="6" borderId="17" xfId="0" applyNumberFormat="1" applyFill="1" applyBorder="1" applyProtection="1">
      <protection locked="0"/>
    </xf>
    <xf numFmtId="165" fontId="0" fillId="6" borderId="30" xfId="0" applyNumberFormat="1" applyFill="1" applyBorder="1" applyProtection="1">
      <protection locked="0"/>
    </xf>
    <xf numFmtId="0" fontId="70" fillId="0" borderId="36" xfId="7" applyBorder="1" applyAlignment="1" applyProtection="1">
      <protection locked="0"/>
    </xf>
    <xf numFmtId="0" fontId="70" fillId="0" borderId="17" xfId="7" applyBorder="1" applyAlignment="1" applyProtection="1">
      <protection locked="0"/>
    </xf>
    <xf numFmtId="0" fontId="70" fillId="0" borderId="27" xfId="7" applyBorder="1" applyAlignment="1" applyProtection="1">
      <protection locked="0"/>
    </xf>
    <xf numFmtId="0" fontId="2" fillId="5" borderId="0" xfId="0" applyFont="1" applyFill="1" applyBorder="1" applyAlignment="1">
      <alignment horizontal="left" vertical="center"/>
    </xf>
    <xf numFmtId="0" fontId="2" fillId="0" borderId="37" xfId="0" applyFont="1" applyBorder="1" applyAlignment="1">
      <alignment horizontal="left" vertical="center"/>
    </xf>
    <xf numFmtId="0" fontId="2" fillId="0" borderId="0" xfId="0" applyFont="1" applyAlignment="1">
      <alignment horizontal="left" vertical="center"/>
    </xf>
    <xf numFmtId="0" fontId="0" fillId="3" borderId="38" xfId="0" applyFill="1" applyBorder="1" applyAlignment="1">
      <alignment horizontal="center" vertical="center" wrapText="1"/>
    </xf>
    <xf numFmtId="0" fontId="0" fillId="3" borderId="0" xfId="0" applyFill="1" applyAlignment="1">
      <alignment horizontal="center"/>
    </xf>
    <xf numFmtId="0" fontId="0" fillId="3" borderId="37" xfId="0" applyFill="1" applyBorder="1" applyAlignment="1">
      <alignment horizontal="center"/>
    </xf>
    <xf numFmtId="0" fontId="0" fillId="3" borderId="38" xfId="0" applyFill="1" applyBorder="1" applyAlignment="1">
      <alignment horizontal="center"/>
    </xf>
    <xf numFmtId="0" fontId="74" fillId="5" borderId="69" xfId="0" applyFont="1" applyFill="1" applyBorder="1" applyAlignment="1" applyProtection="1">
      <alignment horizontal="center" vertical="center"/>
    </xf>
    <xf numFmtId="0" fontId="75" fillId="5" borderId="70" xfId="0" applyFont="1" applyFill="1" applyBorder="1" applyAlignment="1" applyProtection="1">
      <alignment horizontal="center"/>
    </xf>
    <xf numFmtId="0" fontId="75" fillId="5" borderId="31" xfId="0" applyFont="1" applyFill="1" applyBorder="1" applyAlignment="1" applyProtection="1">
      <alignment horizontal="center"/>
    </xf>
    <xf numFmtId="0" fontId="75" fillId="5" borderId="72" xfId="0" applyFont="1" applyFill="1" applyBorder="1" applyAlignment="1" applyProtection="1">
      <alignment horizontal="center"/>
    </xf>
    <xf numFmtId="0" fontId="74" fillId="5" borderId="68" xfId="0" applyFont="1" applyFill="1" applyBorder="1" applyAlignment="1" applyProtection="1">
      <alignment horizontal="center" vertical="center"/>
    </xf>
    <xf numFmtId="0" fontId="74" fillId="5" borderId="71" xfId="0" applyFont="1" applyFill="1" applyBorder="1" applyAlignment="1" applyProtection="1">
      <alignment horizontal="center" vertical="center"/>
    </xf>
    <xf numFmtId="0" fontId="75" fillId="5" borderId="69" xfId="0" applyFont="1" applyFill="1" applyBorder="1" applyAlignment="1" applyProtection="1">
      <alignment horizontal="center"/>
    </xf>
    <xf numFmtId="0" fontId="75" fillId="5" borderId="31" xfId="0" applyFont="1" applyFill="1" applyBorder="1" applyAlignment="1" applyProtection="1">
      <alignment horizontal="center" vertical="center"/>
    </xf>
    <xf numFmtId="0" fontId="74" fillId="5" borderId="87" xfId="0" applyFont="1" applyFill="1" applyBorder="1" applyAlignment="1" applyProtection="1">
      <alignment horizontal="left" vertical="center" wrapText="1"/>
    </xf>
    <xf numFmtId="0" fontId="74" fillId="5" borderId="88" xfId="0" applyFont="1" applyFill="1" applyBorder="1" applyAlignment="1" applyProtection="1">
      <alignment horizontal="left" vertical="center" wrapText="1"/>
    </xf>
    <xf numFmtId="0" fontId="74" fillId="5" borderId="89" xfId="0" applyFont="1" applyFill="1" applyBorder="1" applyAlignment="1" applyProtection="1">
      <alignment horizontal="left" vertical="center" wrapText="1"/>
    </xf>
  </cellXfs>
  <cellStyles count="8">
    <cellStyle name="Comma 2" xfId="4" xr:uid="{52539C33-0DEE-4BBD-A750-452EEFAE4B42}"/>
    <cellStyle name="Currency 2" xfId="6" xr:uid="{D53E023A-0254-421A-BC7F-BDBFF43CEB8A}"/>
    <cellStyle name="Heading 3" xfId="1" builtinId="18"/>
    <cellStyle name="Heading 4" xfId="2" builtinId="19"/>
    <cellStyle name="Hyperlink" xfId="7" builtinId="8"/>
    <cellStyle name="Normal" xfId="0" builtinId="0"/>
    <cellStyle name="Normal 2" xfId="3" xr:uid="{01C0F5F7-00FA-428F-90D2-F9439BCEFB07}"/>
    <cellStyle name="Normal_Summ 1" xfId="5" xr:uid="{C0F0E5C4-A0EA-48EA-A1BC-1AEFB24464A3}"/>
  </cellStyles>
  <dxfs count="0"/>
  <tableStyles count="0" defaultTableStyle="TableStyleMedium2" defaultPivotStyle="PivotStyleLight16"/>
  <colors>
    <mruColors>
      <color rgb="FF00B451"/>
      <color rgb="FFE4DA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2.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 Id="rId14" Type="http://schemas.openxmlformats.org/officeDocument/2006/relationships/customXml" Target="../customXml/item4.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Pr>
        <a:bodyPr spcFirstLastPara="1" vertOverflow="ellipsis" horzOverflow="overflow" wrap="square" lIns="0" tIns="0" rIns="0" bIns="0" anchor="ctr" anchorCtr="1"/>
        <a:lstStyle/>
        <a:p>
          <a:pPr algn="ctr" rtl="0">
            <a:defRPr>
              <a:effectLst>
                <a:outerShdw blurRad="50800" dist="38100" dir="5400000" sx="112000" sy="112000" algn="t" rotWithShape="0">
                  <a:prstClr val="black">
                    <a:alpha val="40000"/>
                  </a:prstClr>
                </a:outerShdw>
              </a:effectLst>
            </a:defRPr>
          </a:pPr>
          <a:endParaRPr lang="en-US" sz="1600" b="1" i="0" u="none" strike="noStrike" spc="100" baseline="0">
            <a:solidFill>
              <a:sysClr val="window" lastClr="FFFFFF">
                <a:lumMod val="95000"/>
              </a:sysClr>
            </a:solidFill>
            <a:effectLst>
              <a:outerShdw blurRad="50800" dist="38100" dir="5400000" sx="112000" sy="112000" algn="t" rotWithShape="0">
                <a:prstClr val="black">
                  <a:alpha val="40000"/>
                </a:prstClr>
              </a:outerShdw>
            </a:effectLst>
            <a:latin typeface="Calibri" panose="020F0502020204030204"/>
          </a:endParaRPr>
        </a:p>
      </cx:txPr>
    </cx:title>
    <cx:plotArea>
      <cx:plotAreaRegion>
        <cx:plotSurface>
          <cx:spPr>
            <a:noFill/>
          </cx:spPr>
        </cx:plotSurface>
        <cx:series layoutId="sunburst" uniqueId="{4EA16D1C-988C-4BC8-9044-E8AC34E713B4}">
          <cx:dataLabels>
            <cx:txPr>
              <a:bodyPr spcFirstLastPara="1" vertOverflow="ellipsis" horzOverflow="overflow" wrap="square" lIns="38100" tIns="19050" rIns="38100" bIns="19050" anchor="ctr" anchorCtr="1">
                <a:spAutoFit/>
              </a:bodyPr>
              <a:lstStyle/>
              <a:p>
                <a:pPr algn="ctr" rtl="0">
                  <a:defRPr sz="1600"/>
                </a:pPr>
                <a:endParaRPr lang="en-US" sz="1600" b="1" i="0" u="none" strike="noStrike" baseline="0">
                  <a:solidFill>
                    <a:sysClr val="window" lastClr="FFFFFF"/>
                  </a:solidFill>
                  <a:latin typeface="Calibri" panose="020F0502020204030204"/>
                </a:endParaRPr>
              </a:p>
            </cx:txPr>
            <cx:visibility seriesName="0" categoryName="1" value="0"/>
            <cx:separator>, </cx:separator>
          </cx:dataLabels>
          <cx:dataId val="0"/>
        </cx:series>
      </cx:plotAreaRegion>
    </cx:plotArea>
  </cx:chart>
  <cx:spPr>
    <a:noFill/>
    <a:ln>
      <a:solidFill>
        <a:srgbClr val="002060">
          <a:alpha val="95000"/>
        </a:srgbClr>
      </a:solidFill>
    </a:ln>
    <a:effectLst>
      <a:softEdge rad="76200"/>
    </a:effectLst>
  </cx:spPr>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88">
  <cs:axisTitle>
    <cs:lnRef idx="0"/>
    <cs:fillRef idx="0"/>
    <cs:effectRef idx="0"/>
    <cs:fontRef idx="minor">
      <a:schemeClr val="dk1">
        <a:lumMod val="65000"/>
        <a:lumOff val="35000"/>
      </a:schemeClr>
    </cs:fontRef>
    <cs:defRPr sz="900"/>
  </cs:axisTitle>
  <cs:categoryAxis>
    <cs:lnRef idx="0"/>
    <cs:fillRef idx="0"/>
    <cs:effectRef idx="0"/>
    <cs:fontRef idx="minor">
      <a:schemeClr val="dk1">
        <a:lumMod val="65000"/>
        <a:lumOff val="35000"/>
      </a:schemeClr>
    </cs:fontRef>
    <cs:defRPr sz="9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cs:chartArea>
  <cs:dataLabel>
    <cs:lnRef idx="0"/>
    <cs:fillRef idx="0"/>
    <cs:effectRef idx="0"/>
    <cs:fontRef idx="minor">
      <a:schemeClr val="lt1"/>
    </cs:fontRef>
    <cs:defRPr sz="900" b="1"/>
    <cs:bodyPr lIns="38100" tIns="19050" rIns="38100" bIns="19050">
      <a:spAutoFit/>
    </cs:bodyPr>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ln w="9525">
        <a:solidFill>
          <a:schemeClr val="lt1"/>
        </a:solidFill>
      </a:ln>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solidFill>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lumOff val="10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cs:seriesAxis>
  <cs:seriesLine>
    <cs:lnRef idx="0"/>
    <cs:fillRef idx="0"/>
    <cs:effectRef idx="0"/>
    <cs:fontRef idx="minor">
      <a:schemeClr val="dk1"/>
    </cs:fontRef>
    <cs:spPr>
      <a:ln w="9525" cap="flat">
        <a:solidFill>
          <a:schemeClr val="bg1">
            <a:lumMod val="50000"/>
          </a:schemeClr>
        </a:solidFill>
        <a:round/>
      </a:ln>
    </cs:spPr>
  </cs:seriesLine>
  <cs:title>
    <cs:lnRef idx="0"/>
    <cs:fillRef idx="0"/>
    <cs:effectRef idx="0"/>
    <cs:fontRef idx="minor">
      <a:schemeClr val="dk1">
        <a:lumMod val="65000"/>
        <a:lumOff val="35000"/>
      </a:schemeClr>
    </cs:fontRef>
    <cs:defRPr sz="1800" b="1"/>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defRPr sz="900"/>
  </cs:valueAxis>
  <cs:wall>
    <cs:lnRef idx="0"/>
    <cs:fillRef idx="0"/>
    <cs:effectRef idx="0"/>
    <cs:fontRef idx="minor">
      <a:schemeClr val="dk1"/>
    </cs:fontRef>
  </cs:wall>
</cs:chartStyle>
</file>

<file path=xl/ctrlProps/ctrlProp1.xml><?xml version="1.0" encoding="utf-8"?>
<formControlPr xmlns="http://schemas.microsoft.com/office/spreadsheetml/2009/9/main" objectType="Spin" dx="26" fmlaLink="$AY$29" max="30000" page="10" val="3"/>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10.png"/><Relationship Id="rId18" Type="http://schemas.openxmlformats.org/officeDocument/2006/relationships/image" Target="../media/image13.png"/><Relationship Id="rId3" Type="http://schemas.openxmlformats.org/officeDocument/2006/relationships/hyperlink" Target="https://bimportal.scottishfuturestrust.org.uk/level1/stage/8/task/70" TargetMode="External"/><Relationship Id="rId7" Type="http://schemas.openxmlformats.org/officeDocument/2006/relationships/image" Target="../media/image6.svg"/><Relationship Id="rId12" Type="http://schemas.openxmlformats.org/officeDocument/2006/relationships/hyperlink" Target="https://bimportal.scottishfuturestrust.org.uk/level1/stage/8/task/62" TargetMode="External"/><Relationship Id="rId17" Type="http://schemas.openxmlformats.org/officeDocument/2006/relationships/hyperlink" Target="https://bimportal.scottishfuturestrust.org.uk/level1/stage/8/task/64" TargetMode="External"/><Relationship Id="rId2" Type="http://schemas.openxmlformats.org/officeDocument/2006/relationships/image" Target="../media/image2.png"/><Relationship Id="rId16" Type="http://schemas.openxmlformats.org/officeDocument/2006/relationships/image" Target="../media/image12.png"/><Relationship Id="rId20" Type="http://schemas.openxmlformats.org/officeDocument/2006/relationships/image" Target="../media/image14.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9.jpeg"/><Relationship Id="rId5" Type="http://schemas.openxmlformats.org/officeDocument/2006/relationships/image" Target="../media/image4.svg"/><Relationship Id="rId15" Type="http://schemas.openxmlformats.org/officeDocument/2006/relationships/image" Target="../media/image11.png"/><Relationship Id="rId10" Type="http://schemas.openxmlformats.org/officeDocument/2006/relationships/hyperlink" Target="https://www.gov.scot/publications/implementation-of-building-information-modelling-within-construction-projects-sspn-012017/" TargetMode="External"/><Relationship Id="rId19" Type="http://schemas.microsoft.com/office/2014/relationships/chartEx" Target="../charts/chartEx1.xml"/><Relationship Id="rId4" Type="http://schemas.openxmlformats.org/officeDocument/2006/relationships/image" Target="../media/image3.png"/><Relationship Id="rId9" Type="http://schemas.openxmlformats.org/officeDocument/2006/relationships/image" Target="../media/image8.svg"/><Relationship Id="rId14" Type="http://schemas.openxmlformats.org/officeDocument/2006/relationships/hyperlink" Target="https://bimportal.scottishfuturestrust.org.uk/level1"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1009650</xdr:colOff>
      <xdr:row>29</xdr:row>
      <xdr:rowOff>111920</xdr:rowOff>
    </xdr:from>
    <xdr:to>
      <xdr:col>16</xdr:col>
      <xdr:colOff>9522</xdr:colOff>
      <xdr:row>30</xdr:row>
      <xdr:rowOff>184615</xdr:rowOff>
    </xdr:to>
    <xdr:sp macro="" textlink="$F$36">
      <xdr:nvSpPr>
        <xdr:cNvPr id="6" name="TextBox 24">
          <a:extLst>
            <a:ext uri="{FF2B5EF4-FFF2-40B4-BE49-F238E27FC236}">
              <a16:creationId xmlns:a16="http://schemas.microsoft.com/office/drawing/2014/main" id="{00000000-0008-0000-0000-000006000000}"/>
            </a:ext>
          </a:extLst>
        </xdr:cNvPr>
        <xdr:cNvSpPr txBox="1"/>
      </xdr:nvSpPr>
      <xdr:spPr>
        <a:xfrm rot="10800000" flipV="1">
          <a:off x="17714120" y="9970295"/>
          <a:ext cx="2643185" cy="382258"/>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AFE15B48-C1E1-4E48-8827-8C9625933B83}"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editAs="oneCell">
    <xdr:from>
      <xdr:col>37</xdr:col>
      <xdr:colOff>404895</xdr:colOff>
      <xdr:row>64</xdr:row>
      <xdr:rowOff>12982</xdr:rowOff>
    </xdr:from>
    <xdr:to>
      <xdr:col>40</xdr:col>
      <xdr:colOff>2909</xdr:colOff>
      <xdr:row>64</xdr:row>
      <xdr:rowOff>563805</xdr:rowOff>
    </xdr:to>
    <xdr:pic>
      <xdr:nvPicPr>
        <xdr:cNvPr id="3" name="irc_mi" descr="http://numbers2015.scottishfuturestrust.org.uk/wp-content/themes/sft/img/logo_blue.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65206" y="21814098"/>
          <a:ext cx="1468378" cy="548101"/>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xdr:from>
          <xdr:col>48</xdr:col>
          <xdr:colOff>97971</xdr:colOff>
          <xdr:row>13</xdr:row>
          <xdr:rowOff>402771</xdr:rowOff>
        </xdr:from>
        <xdr:to>
          <xdr:col>49</xdr:col>
          <xdr:colOff>762000</xdr:colOff>
          <xdr:row>16</xdr:row>
          <xdr:rowOff>0</xdr:rowOff>
        </xdr:to>
        <xdr:sp macro="" textlink="">
          <xdr:nvSpPr>
            <xdr:cNvPr id="5121" name="Spinner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27</xdr:col>
      <xdr:colOff>642936</xdr:colOff>
      <xdr:row>18</xdr:row>
      <xdr:rowOff>345281</xdr:rowOff>
    </xdr:from>
    <xdr:to>
      <xdr:col>33</xdr:col>
      <xdr:colOff>488156</xdr:colOff>
      <xdr:row>20</xdr:row>
      <xdr:rowOff>276630</xdr:rowOff>
    </xdr:to>
    <xdr:sp macro="" textlink="">
      <xdr:nvSpPr>
        <xdr:cNvPr id="15" name="Arrow: Left-Right 14">
          <a:extLst>
            <a:ext uri="{FF2B5EF4-FFF2-40B4-BE49-F238E27FC236}">
              <a16:creationId xmlns:a16="http://schemas.microsoft.com/office/drawing/2014/main" id="{00000000-0008-0000-0000-00000F000000}"/>
            </a:ext>
          </a:extLst>
        </xdr:cNvPr>
        <xdr:cNvSpPr/>
      </xdr:nvSpPr>
      <xdr:spPr>
        <a:xfrm>
          <a:off x="28313061" y="6584156"/>
          <a:ext cx="3702845" cy="836224"/>
        </a:xfrm>
        <a:prstGeom prst="leftRightArrow">
          <a:avLst>
            <a:gd name="adj1" fmla="val 50000"/>
            <a:gd name="adj2" fmla="val 38191"/>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30</xdr:col>
      <xdr:colOff>130968</xdr:colOff>
      <xdr:row>15</xdr:row>
      <xdr:rowOff>152400</xdr:rowOff>
    </xdr:from>
    <xdr:to>
      <xdr:col>31</xdr:col>
      <xdr:colOff>363219</xdr:colOff>
      <xdr:row>25</xdr:row>
      <xdr:rowOff>180975</xdr:rowOff>
    </xdr:to>
    <xdr:sp macro="" textlink="">
      <xdr:nvSpPr>
        <xdr:cNvPr id="16" name="Arrow: Left-Right 15">
          <a:extLst>
            <a:ext uri="{FF2B5EF4-FFF2-40B4-BE49-F238E27FC236}">
              <a16:creationId xmlns:a16="http://schemas.microsoft.com/office/drawing/2014/main" id="{00000000-0008-0000-0000-000010000000}"/>
            </a:ext>
          </a:extLst>
        </xdr:cNvPr>
        <xdr:cNvSpPr/>
      </xdr:nvSpPr>
      <xdr:spPr>
        <a:xfrm rot="5400000">
          <a:off x="28319650" y="6587094"/>
          <a:ext cx="3695700" cy="875188"/>
        </a:xfrm>
        <a:prstGeom prst="leftRightArrow">
          <a:avLst>
            <a:gd name="adj1" fmla="val 50000"/>
            <a:gd name="adj2" fmla="val 31788"/>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28</xdr:col>
      <xdr:colOff>535781</xdr:colOff>
      <xdr:row>16</xdr:row>
      <xdr:rowOff>261937</xdr:rowOff>
    </xdr:from>
    <xdr:to>
      <xdr:col>32</xdr:col>
      <xdr:colOff>619124</xdr:colOff>
      <xdr:row>24</xdr:row>
      <xdr:rowOff>11907</xdr:rowOff>
    </xdr:to>
    <xdr:sp macro="" textlink="">
      <xdr:nvSpPr>
        <xdr:cNvPr id="17" name="Oval 16">
          <a:extLst>
            <a:ext uri="{FF2B5EF4-FFF2-40B4-BE49-F238E27FC236}">
              <a16:creationId xmlns:a16="http://schemas.microsoft.com/office/drawing/2014/main" id="{00000000-0008-0000-0000-000011000000}"/>
            </a:ext>
          </a:extLst>
        </xdr:cNvPr>
        <xdr:cNvSpPr/>
      </xdr:nvSpPr>
      <xdr:spPr>
        <a:xfrm>
          <a:off x="28848844" y="5691187"/>
          <a:ext cx="2655093" cy="2702720"/>
        </a:xfrm>
        <a:prstGeom prst="ellipse">
          <a:avLst/>
        </a:prstGeom>
        <a:solidFill>
          <a:srgbClr val="002060"/>
        </a:solidFill>
        <a:ln/>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ctr"/>
          <a:endParaRPr lang="en-GB" sz="1700"/>
        </a:p>
      </xdr:txBody>
    </xdr:sp>
    <xdr:clientData/>
  </xdr:twoCellAnchor>
  <xdr:twoCellAnchor>
    <xdr:from>
      <xdr:col>8</xdr:col>
      <xdr:colOff>71433</xdr:colOff>
      <xdr:row>17</xdr:row>
      <xdr:rowOff>392907</xdr:rowOff>
    </xdr:from>
    <xdr:to>
      <xdr:col>14</xdr:col>
      <xdr:colOff>762000</xdr:colOff>
      <xdr:row>19</xdr:row>
      <xdr:rowOff>214312</xdr:rowOff>
    </xdr:to>
    <xdr:sp macro="" textlink="">
      <xdr:nvSpPr>
        <xdr:cNvPr id="30" name="TextBox 29">
          <a:extLst>
            <a:ext uri="{FF2B5EF4-FFF2-40B4-BE49-F238E27FC236}">
              <a16:creationId xmlns:a16="http://schemas.microsoft.com/office/drawing/2014/main" id="{00000000-0008-0000-0000-00001E000000}"/>
            </a:ext>
          </a:extLst>
        </xdr:cNvPr>
        <xdr:cNvSpPr txBox="1"/>
      </xdr:nvSpPr>
      <xdr:spPr>
        <a:xfrm>
          <a:off x="11203778" y="6226970"/>
          <a:ext cx="6262692" cy="631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3000" b="1" u="sng">
              <a:solidFill>
                <a:srgbClr val="002060"/>
              </a:solidFill>
            </a:rPr>
            <a:t>CDE Technology</a:t>
          </a:r>
          <a:r>
            <a:rPr lang="en-GB" sz="3000" b="1" u="sng" baseline="0">
              <a:solidFill>
                <a:srgbClr val="002060"/>
              </a:solidFill>
            </a:rPr>
            <a:t> &amp; System Mapping</a:t>
          </a:r>
          <a:endParaRPr lang="en-GB" sz="1100"/>
        </a:p>
      </xdr:txBody>
    </xdr:sp>
    <xdr:clientData/>
  </xdr:twoCellAnchor>
  <xdr:twoCellAnchor>
    <xdr:from>
      <xdr:col>9</xdr:col>
      <xdr:colOff>869155</xdr:colOff>
      <xdr:row>21</xdr:row>
      <xdr:rowOff>35717</xdr:rowOff>
    </xdr:from>
    <xdr:to>
      <xdr:col>17</xdr:col>
      <xdr:colOff>797718</xdr:colOff>
      <xdr:row>25</xdr:row>
      <xdr:rowOff>11906</xdr:rowOff>
    </xdr:to>
    <xdr:sp macro="" textlink="">
      <xdr:nvSpPr>
        <xdr:cNvPr id="8" name="Rectangle: Rounded Corners 7">
          <a:extLst>
            <a:ext uri="{FF2B5EF4-FFF2-40B4-BE49-F238E27FC236}">
              <a16:creationId xmlns:a16="http://schemas.microsoft.com/office/drawing/2014/main" id="{00000000-0008-0000-0000-000008000000}"/>
            </a:ext>
          </a:extLst>
        </xdr:cNvPr>
        <xdr:cNvSpPr/>
      </xdr:nvSpPr>
      <xdr:spPr>
        <a:xfrm>
          <a:off x="12930188" y="7417592"/>
          <a:ext cx="9263063" cy="1214439"/>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3000"/>
        </a:p>
      </xdr:txBody>
    </xdr:sp>
    <xdr:clientData/>
  </xdr:twoCellAnchor>
  <xdr:twoCellAnchor>
    <xdr:from>
      <xdr:col>11</xdr:col>
      <xdr:colOff>642937</xdr:colOff>
      <xdr:row>19</xdr:row>
      <xdr:rowOff>142874</xdr:rowOff>
    </xdr:from>
    <xdr:to>
      <xdr:col>14</xdr:col>
      <xdr:colOff>857248</xdr:colOff>
      <xdr:row>20</xdr:row>
      <xdr:rowOff>290512</xdr:rowOff>
    </xdr:to>
    <xdr:sp macro="" textlink="">
      <xdr:nvSpPr>
        <xdr:cNvPr id="9" name="Arrow: Right 8">
          <a:extLst>
            <a:ext uri="{FF2B5EF4-FFF2-40B4-BE49-F238E27FC236}">
              <a16:creationId xmlns:a16="http://schemas.microsoft.com/office/drawing/2014/main" id="{00000000-0008-0000-0000-000009000000}"/>
            </a:ext>
          </a:extLst>
        </xdr:cNvPr>
        <xdr:cNvSpPr/>
      </xdr:nvSpPr>
      <xdr:spPr>
        <a:xfrm>
          <a:off x="14418470" y="6786562"/>
          <a:ext cx="3000373" cy="647700"/>
        </a:xfrm>
        <a:prstGeom prst="rightArrow">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200" b="1">
              <a:solidFill>
                <a:schemeClr val="bg1"/>
              </a:solidFill>
            </a:rPr>
            <a:t>Design</a:t>
          </a:r>
        </a:p>
      </xdr:txBody>
    </xdr:sp>
    <xdr:clientData/>
  </xdr:twoCellAnchor>
  <xdr:twoCellAnchor>
    <xdr:from>
      <xdr:col>14</xdr:col>
      <xdr:colOff>902492</xdr:colOff>
      <xdr:row>19</xdr:row>
      <xdr:rowOff>152399</xdr:rowOff>
    </xdr:from>
    <xdr:to>
      <xdr:col>15</xdr:col>
      <xdr:colOff>1640680</xdr:colOff>
      <xdr:row>20</xdr:row>
      <xdr:rowOff>300037</xdr:rowOff>
    </xdr:to>
    <xdr:sp macro="" textlink="">
      <xdr:nvSpPr>
        <xdr:cNvPr id="35" name="Arrow: Right 34">
          <a:extLst>
            <a:ext uri="{FF2B5EF4-FFF2-40B4-BE49-F238E27FC236}">
              <a16:creationId xmlns:a16="http://schemas.microsoft.com/office/drawing/2014/main" id="{00000000-0008-0000-0000-000023000000}"/>
            </a:ext>
          </a:extLst>
        </xdr:cNvPr>
        <xdr:cNvSpPr/>
      </xdr:nvSpPr>
      <xdr:spPr>
        <a:xfrm>
          <a:off x="17464087" y="6796087"/>
          <a:ext cx="2738438" cy="647700"/>
        </a:xfrm>
        <a:prstGeom prst="rightArrow">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200" b="1">
              <a:solidFill>
                <a:schemeClr val="bg1"/>
              </a:solidFill>
            </a:rPr>
            <a:t>Construct/</a:t>
          </a:r>
          <a:r>
            <a:rPr lang="en-GB" sz="2200" b="1" baseline="0">
              <a:solidFill>
                <a:schemeClr val="bg1"/>
              </a:solidFill>
            </a:rPr>
            <a:t>Handover</a:t>
          </a:r>
          <a:endParaRPr lang="en-GB" sz="2200" b="1">
            <a:solidFill>
              <a:schemeClr val="bg1"/>
            </a:solidFill>
          </a:endParaRPr>
        </a:p>
      </xdr:txBody>
    </xdr:sp>
    <xdr:clientData/>
  </xdr:twoCellAnchor>
  <xdr:twoCellAnchor>
    <xdr:from>
      <xdr:col>16</xdr:col>
      <xdr:colOff>83342</xdr:colOff>
      <xdr:row>19</xdr:row>
      <xdr:rowOff>150018</xdr:rowOff>
    </xdr:from>
    <xdr:to>
      <xdr:col>17</xdr:col>
      <xdr:colOff>757236</xdr:colOff>
      <xdr:row>20</xdr:row>
      <xdr:rowOff>297656</xdr:rowOff>
    </xdr:to>
    <xdr:sp macro="" textlink="">
      <xdr:nvSpPr>
        <xdr:cNvPr id="36" name="Arrow: Right 35">
          <a:extLst>
            <a:ext uri="{FF2B5EF4-FFF2-40B4-BE49-F238E27FC236}">
              <a16:creationId xmlns:a16="http://schemas.microsoft.com/office/drawing/2014/main" id="{00000000-0008-0000-0000-000024000000}"/>
            </a:ext>
          </a:extLst>
        </xdr:cNvPr>
        <xdr:cNvSpPr/>
      </xdr:nvSpPr>
      <xdr:spPr>
        <a:xfrm>
          <a:off x="20288250" y="6793706"/>
          <a:ext cx="1721644" cy="647700"/>
        </a:xfrm>
        <a:prstGeom prst="rightArrow">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200" b="1">
              <a:solidFill>
                <a:schemeClr val="bg1"/>
              </a:solidFill>
            </a:rPr>
            <a:t>Operate</a:t>
          </a:r>
        </a:p>
      </xdr:txBody>
    </xdr:sp>
    <xdr:clientData/>
  </xdr:twoCellAnchor>
  <xdr:twoCellAnchor>
    <xdr:from>
      <xdr:col>16</xdr:col>
      <xdr:colOff>154780</xdr:colOff>
      <xdr:row>28</xdr:row>
      <xdr:rowOff>271461</xdr:rowOff>
    </xdr:from>
    <xdr:to>
      <xdr:col>17</xdr:col>
      <xdr:colOff>759617</xdr:colOff>
      <xdr:row>32</xdr:row>
      <xdr:rowOff>107156</xdr:rowOff>
    </xdr:to>
    <xdr:sp macro="" textlink="">
      <xdr:nvSpPr>
        <xdr:cNvPr id="37" name="Rectangle: Rounded Corners 36">
          <a:extLst>
            <a:ext uri="{FF2B5EF4-FFF2-40B4-BE49-F238E27FC236}">
              <a16:creationId xmlns:a16="http://schemas.microsoft.com/office/drawing/2014/main" id="{00000000-0008-0000-0000-000025000000}"/>
            </a:ext>
          </a:extLst>
        </xdr:cNvPr>
        <xdr:cNvSpPr/>
      </xdr:nvSpPr>
      <xdr:spPr>
        <a:xfrm>
          <a:off x="20502563" y="9844086"/>
          <a:ext cx="1652587" cy="1050133"/>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3000"/>
        </a:p>
      </xdr:txBody>
    </xdr:sp>
    <xdr:clientData/>
  </xdr:twoCellAnchor>
  <xdr:twoCellAnchor>
    <xdr:from>
      <xdr:col>14</xdr:col>
      <xdr:colOff>976311</xdr:colOff>
      <xdr:row>28</xdr:row>
      <xdr:rowOff>280986</xdr:rowOff>
    </xdr:from>
    <xdr:to>
      <xdr:col>16</xdr:col>
      <xdr:colOff>7141</xdr:colOff>
      <xdr:row>32</xdr:row>
      <xdr:rowOff>71437</xdr:rowOff>
    </xdr:to>
    <xdr:sp macro="" textlink="">
      <xdr:nvSpPr>
        <xdr:cNvPr id="41" name="Rectangle: Rounded Corners 40">
          <a:extLst>
            <a:ext uri="{FF2B5EF4-FFF2-40B4-BE49-F238E27FC236}">
              <a16:creationId xmlns:a16="http://schemas.microsoft.com/office/drawing/2014/main" id="{00000000-0008-0000-0000-000029000000}"/>
            </a:ext>
          </a:extLst>
        </xdr:cNvPr>
        <xdr:cNvSpPr/>
      </xdr:nvSpPr>
      <xdr:spPr>
        <a:xfrm>
          <a:off x="17680781" y="9853611"/>
          <a:ext cx="2674143" cy="1004889"/>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3000"/>
        </a:p>
      </xdr:txBody>
    </xdr:sp>
    <xdr:clientData/>
  </xdr:twoCellAnchor>
  <xdr:twoCellAnchor>
    <xdr:from>
      <xdr:col>11</xdr:col>
      <xdr:colOff>678655</xdr:colOff>
      <xdr:row>29</xdr:row>
      <xdr:rowOff>16667</xdr:rowOff>
    </xdr:from>
    <xdr:to>
      <xdr:col>14</xdr:col>
      <xdr:colOff>826291</xdr:colOff>
      <xdr:row>32</xdr:row>
      <xdr:rowOff>83343</xdr:rowOff>
    </xdr:to>
    <xdr:sp macro="" textlink="">
      <xdr:nvSpPr>
        <xdr:cNvPr id="42" name="Rectangle: Rounded Corners 41">
          <a:extLst>
            <a:ext uri="{FF2B5EF4-FFF2-40B4-BE49-F238E27FC236}">
              <a16:creationId xmlns:a16="http://schemas.microsoft.com/office/drawing/2014/main" id="{00000000-0008-0000-0000-00002A000000}"/>
            </a:ext>
          </a:extLst>
        </xdr:cNvPr>
        <xdr:cNvSpPr/>
      </xdr:nvSpPr>
      <xdr:spPr>
        <a:xfrm>
          <a:off x="14597063" y="9875042"/>
          <a:ext cx="2933698" cy="995364"/>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3000"/>
        </a:p>
      </xdr:txBody>
    </xdr:sp>
    <xdr:clientData/>
  </xdr:twoCellAnchor>
  <xdr:twoCellAnchor>
    <xdr:from>
      <xdr:col>10</xdr:col>
      <xdr:colOff>33334</xdr:colOff>
      <xdr:row>19</xdr:row>
      <xdr:rowOff>152399</xdr:rowOff>
    </xdr:from>
    <xdr:to>
      <xdr:col>11</xdr:col>
      <xdr:colOff>535780</xdr:colOff>
      <xdr:row>20</xdr:row>
      <xdr:rowOff>300037</xdr:rowOff>
    </xdr:to>
    <xdr:sp macro="" textlink="">
      <xdr:nvSpPr>
        <xdr:cNvPr id="43" name="Arrow: Right 42">
          <a:extLst>
            <a:ext uri="{FF2B5EF4-FFF2-40B4-BE49-F238E27FC236}">
              <a16:creationId xmlns:a16="http://schemas.microsoft.com/office/drawing/2014/main" id="{00000000-0008-0000-0000-00002B000000}"/>
            </a:ext>
          </a:extLst>
        </xdr:cNvPr>
        <xdr:cNvSpPr/>
      </xdr:nvSpPr>
      <xdr:spPr>
        <a:xfrm>
          <a:off x="12880179" y="6796087"/>
          <a:ext cx="1431134" cy="647700"/>
        </a:xfrm>
        <a:prstGeom prst="rightArrow">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200" b="1">
              <a:solidFill>
                <a:schemeClr val="bg1"/>
              </a:solidFill>
            </a:rPr>
            <a:t>Tender</a:t>
          </a:r>
        </a:p>
      </xdr:txBody>
    </xdr:sp>
    <xdr:clientData/>
  </xdr:twoCellAnchor>
  <xdr:twoCellAnchor>
    <xdr:from>
      <xdr:col>9</xdr:col>
      <xdr:colOff>847445</xdr:colOff>
      <xdr:row>29</xdr:row>
      <xdr:rowOff>20589</xdr:rowOff>
    </xdr:from>
    <xdr:to>
      <xdr:col>11</xdr:col>
      <xdr:colOff>576402</xdr:colOff>
      <xdr:row>32</xdr:row>
      <xdr:rowOff>71437</xdr:rowOff>
    </xdr:to>
    <xdr:sp macro="" textlink="Inputs!C61:F61">
      <xdr:nvSpPr>
        <xdr:cNvPr id="46" name="Rectangle: Rounded Corners 45">
          <a:extLst>
            <a:ext uri="{FF2B5EF4-FFF2-40B4-BE49-F238E27FC236}">
              <a16:creationId xmlns:a16="http://schemas.microsoft.com/office/drawing/2014/main" id="{00000000-0008-0000-0000-00002E000000}"/>
            </a:ext>
          </a:extLst>
        </xdr:cNvPr>
        <xdr:cNvSpPr/>
      </xdr:nvSpPr>
      <xdr:spPr>
        <a:xfrm>
          <a:off x="12908478" y="9878964"/>
          <a:ext cx="1586332" cy="979536"/>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GB" sz="2000" b="1">
            <a:solidFill>
              <a:schemeClr val="bg1"/>
            </a:solidFill>
          </a:endParaRPr>
        </a:p>
      </xdr:txBody>
    </xdr:sp>
    <xdr:clientData/>
  </xdr:twoCellAnchor>
  <xdr:twoCellAnchor>
    <xdr:from>
      <xdr:col>11</xdr:col>
      <xdr:colOff>789382</xdr:colOff>
      <xdr:row>24</xdr:row>
      <xdr:rowOff>214310</xdr:rowOff>
    </xdr:from>
    <xdr:to>
      <xdr:col>12</xdr:col>
      <xdr:colOff>503631</xdr:colOff>
      <xdr:row>29</xdr:row>
      <xdr:rowOff>19791</xdr:rowOff>
    </xdr:to>
    <xdr:sp macro="" textlink="">
      <xdr:nvSpPr>
        <xdr:cNvPr id="47" name="Arrow: Right 46">
          <a:extLst>
            <a:ext uri="{FF2B5EF4-FFF2-40B4-BE49-F238E27FC236}">
              <a16:creationId xmlns:a16="http://schemas.microsoft.com/office/drawing/2014/main" id="{00000000-0008-0000-0000-00002F000000}"/>
            </a:ext>
          </a:extLst>
        </xdr:cNvPr>
        <xdr:cNvSpPr/>
      </xdr:nvSpPr>
      <xdr:spPr>
        <a:xfrm rot="16200000">
          <a:off x="14761597" y="8864588"/>
          <a:ext cx="1349273" cy="634587"/>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1 </a:t>
          </a:r>
        </a:p>
      </xdr:txBody>
    </xdr:sp>
    <xdr:clientData/>
  </xdr:twoCellAnchor>
  <xdr:twoCellAnchor>
    <xdr:from>
      <xdr:col>12</xdr:col>
      <xdr:colOff>572689</xdr:colOff>
      <xdr:row>24</xdr:row>
      <xdr:rowOff>212148</xdr:rowOff>
    </xdr:from>
    <xdr:to>
      <xdr:col>13</xdr:col>
      <xdr:colOff>286939</xdr:colOff>
      <xdr:row>29</xdr:row>
      <xdr:rowOff>19792</xdr:rowOff>
    </xdr:to>
    <xdr:sp macro="" textlink="">
      <xdr:nvSpPr>
        <xdr:cNvPr id="48" name="Arrow: Right 47">
          <a:extLst>
            <a:ext uri="{FF2B5EF4-FFF2-40B4-BE49-F238E27FC236}">
              <a16:creationId xmlns:a16="http://schemas.microsoft.com/office/drawing/2014/main" id="{00000000-0008-0000-0000-000030000000}"/>
            </a:ext>
          </a:extLst>
        </xdr:cNvPr>
        <xdr:cNvSpPr/>
      </xdr:nvSpPr>
      <xdr:spPr>
        <a:xfrm rot="16200000">
          <a:off x="15464162" y="8863506"/>
          <a:ext cx="1351436" cy="634589"/>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2 </a:t>
          </a:r>
        </a:p>
      </xdr:txBody>
    </xdr:sp>
    <xdr:clientData/>
  </xdr:twoCellAnchor>
  <xdr:twoCellAnchor>
    <xdr:from>
      <xdr:col>13</xdr:col>
      <xdr:colOff>391718</xdr:colOff>
      <xdr:row>24</xdr:row>
      <xdr:rowOff>192050</xdr:rowOff>
    </xdr:from>
    <xdr:to>
      <xdr:col>14</xdr:col>
      <xdr:colOff>105968</xdr:colOff>
      <xdr:row>29</xdr:row>
      <xdr:rowOff>39585</xdr:rowOff>
    </xdr:to>
    <xdr:sp macro="" textlink="">
      <xdr:nvSpPr>
        <xdr:cNvPr id="49" name="Arrow: Right 48">
          <a:extLst>
            <a:ext uri="{FF2B5EF4-FFF2-40B4-BE49-F238E27FC236}">
              <a16:creationId xmlns:a16="http://schemas.microsoft.com/office/drawing/2014/main" id="{00000000-0008-0000-0000-000031000000}"/>
            </a:ext>
          </a:extLst>
        </xdr:cNvPr>
        <xdr:cNvSpPr/>
      </xdr:nvSpPr>
      <xdr:spPr>
        <a:xfrm rot="16200000">
          <a:off x="16183582" y="8863356"/>
          <a:ext cx="1391327" cy="634586"/>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3 </a:t>
          </a:r>
        </a:p>
      </xdr:txBody>
    </xdr:sp>
    <xdr:clientData/>
  </xdr:twoCellAnchor>
  <xdr:twoCellAnchor>
    <xdr:from>
      <xdr:col>15</xdr:col>
      <xdr:colOff>406341</xdr:colOff>
      <xdr:row>24</xdr:row>
      <xdr:rowOff>253592</xdr:rowOff>
    </xdr:from>
    <xdr:to>
      <xdr:col>15</xdr:col>
      <xdr:colOff>1028250</xdr:colOff>
      <xdr:row>28</xdr:row>
      <xdr:rowOff>257299</xdr:rowOff>
    </xdr:to>
    <xdr:sp macro="" textlink="">
      <xdr:nvSpPr>
        <xdr:cNvPr id="50" name="Arrow: Right 49">
          <a:extLst>
            <a:ext uri="{FF2B5EF4-FFF2-40B4-BE49-F238E27FC236}">
              <a16:creationId xmlns:a16="http://schemas.microsoft.com/office/drawing/2014/main" id="{00000000-0008-0000-0000-000032000000}"/>
            </a:ext>
          </a:extLst>
        </xdr:cNvPr>
        <xdr:cNvSpPr/>
      </xdr:nvSpPr>
      <xdr:spPr>
        <a:xfrm rot="16200000">
          <a:off x="19156833" y="8865828"/>
          <a:ext cx="1260512" cy="621909"/>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5 </a:t>
          </a:r>
        </a:p>
      </xdr:txBody>
    </xdr:sp>
    <xdr:clientData/>
  </xdr:twoCellAnchor>
  <xdr:twoCellAnchor>
    <xdr:from>
      <xdr:col>15</xdr:col>
      <xdr:colOff>1065607</xdr:colOff>
      <xdr:row>24</xdr:row>
      <xdr:rowOff>226216</xdr:rowOff>
    </xdr:from>
    <xdr:to>
      <xdr:col>16</xdr:col>
      <xdr:colOff>77388</xdr:colOff>
      <xdr:row>28</xdr:row>
      <xdr:rowOff>285748</xdr:rowOff>
    </xdr:to>
    <xdr:sp macro="" textlink="">
      <xdr:nvSpPr>
        <xdr:cNvPr id="51" name="Arrow: Right 50">
          <a:extLst>
            <a:ext uri="{FF2B5EF4-FFF2-40B4-BE49-F238E27FC236}">
              <a16:creationId xmlns:a16="http://schemas.microsoft.com/office/drawing/2014/main" id="{00000000-0008-0000-0000-000033000000}"/>
            </a:ext>
          </a:extLst>
        </xdr:cNvPr>
        <xdr:cNvSpPr/>
      </xdr:nvSpPr>
      <xdr:spPr>
        <a:xfrm rot="16200000">
          <a:off x="19436952" y="8870154"/>
          <a:ext cx="1321594" cy="654844"/>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6 </a:t>
          </a:r>
        </a:p>
      </xdr:txBody>
    </xdr:sp>
    <xdr:clientData/>
  </xdr:twoCellAnchor>
  <xdr:twoCellAnchor>
    <xdr:from>
      <xdr:col>14</xdr:col>
      <xdr:colOff>148831</xdr:colOff>
      <xdr:row>24</xdr:row>
      <xdr:rowOff>233546</xdr:rowOff>
    </xdr:from>
    <xdr:to>
      <xdr:col>14</xdr:col>
      <xdr:colOff>791768</xdr:colOff>
      <xdr:row>29</xdr:row>
      <xdr:rowOff>19792</xdr:rowOff>
    </xdr:to>
    <xdr:sp macro="" textlink="">
      <xdr:nvSpPr>
        <xdr:cNvPr id="52" name="Arrow: Right 51">
          <a:extLst>
            <a:ext uri="{FF2B5EF4-FFF2-40B4-BE49-F238E27FC236}">
              <a16:creationId xmlns:a16="http://schemas.microsoft.com/office/drawing/2014/main" id="{00000000-0008-0000-0000-000034000000}"/>
            </a:ext>
          </a:extLst>
        </xdr:cNvPr>
        <xdr:cNvSpPr/>
      </xdr:nvSpPr>
      <xdr:spPr>
        <a:xfrm rot="16200000">
          <a:off x="16895852" y="8870031"/>
          <a:ext cx="1330038" cy="642937"/>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GB" sz="2000">
              <a:solidFill>
                <a:srgbClr val="002060"/>
              </a:solidFill>
            </a:rPr>
            <a:t>Stage 4 </a:t>
          </a:r>
        </a:p>
      </xdr:txBody>
    </xdr:sp>
    <xdr:clientData/>
  </xdr:twoCellAnchor>
  <xdr:twoCellAnchor>
    <xdr:from>
      <xdr:col>10</xdr:col>
      <xdr:colOff>333373</xdr:colOff>
      <xdr:row>24</xdr:row>
      <xdr:rowOff>303249</xdr:rowOff>
    </xdr:from>
    <xdr:to>
      <xdr:col>11</xdr:col>
      <xdr:colOff>47623</xdr:colOff>
      <xdr:row>29</xdr:row>
      <xdr:rowOff>107160</xdr:rowOff>
    </xdr:to>
    <xdr:sp macro="" textlink="">
      <xdr:nvSpPr>
        <xdr:cNvPr id="53" name="Arrow: Right 52">
          <a:extLst>
            <a:ext uri="{FF2B5EF4-FFF2-40B4-BE49-F238E27FC236}">
              <a16:creationId xmlns:a16="http://schemas.microsoft.com/office/drawing/2014/main" id="{00000000-0008-0000-0000-000035000000}"/>
            </a:ext>
          </a:extLst>
        </xdr:cNvPr>
        <xdr:cNvSpPr/>
      </xdr:nvSpPr>
      <xdr:spPr>
        <a:xfrm rot="5400000">
          <a:off x="12968700" y="8968205"/>
          <a:ext cx="1351723" cy="642938"/>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endParaRPr lang="en-GB" sz="2000">
            <a:solidFill>
              <a:srgbClr val="002060"/>
            </a:solidFill>
          </a:endParaRPr>
        </a:p>
      </xdr:txBody>
    </xdr:sp>
    <xdr:clientData/>
  </xdr:twoCellAnchor>
  <xdr:twoCellAnchor>
    <xdr:from>
      <xdr:col>7</xdr:col>
      <xdr:colOff>845342</xdr:colOff>
      <xdr:row>21</xdr:row>
      <xdr:rowOff>83343</xdr:rowOff>
    </xdr:from>
    <xdr:to>
      <xdr:col>9</xdr:col>
      <xdr:colOff>904873</xdr:colOff>
      <xdr:row>24</xdr:row>
      <xdr:rowOff>166687</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1049000" y="7465218"/>
          <a:ext cx="1916906" cy="1012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800" b="1">
              <a:solidFill>
                <a:srgbClr val="002060"/>
              </a:solidFill>
            </a:rPr>
            <a:t>Appointing Party Information System</a:t>
          </a:r>
        </a:p>
      </xdr:txBody>
    </xdr:sp>
    <xdr:clientData/>
  </xdr:twoCellAnchor>
  <xdr:twoCellAnchor>
    <xdr:from>
      <xdr:col>8</xdr:col>
      <xdr:colOff>50004</xdr:colOff>
      <xdr:row>25</xdr:row>
      <xdr:rowOff>135732</xdr:rowOff>
    </xdr:from>
    <xdr:to>
      <xdr:col>10</xdr:col>
      <xdr:colOff>327964</xdr:colOff>
      <xdr:row>28</xdr:row>
      <xdr:rowOff>207169</xdr:rowOff>
    </xdr:to>
    <xdr:sp macro="" textlink="">
      <xdr:nvSpPr>
        <xdr:cNvPr id="54" name="TextBox 53">
          <a:extLst>
            <a:ext uri="{FF2B5EF4-FFF2-40B4-BE49-F238E27FC236}">
              <a16:creationId xmlns:a16="http://schemas.microsoft.com/office/drawing/2014/main" id="{00000000-0008-0000-0000-000036000000}"/>
            </a:ext>
          </a:extLst>
        </xdr:cNvPr>
        <xdr:cNvSpPr txBox="1"/>
      </xdr:nvSpPr>
      <xdr:spPr>
        <a:xfrm>
          <a:off x="11182349" y="8755857"/>
          <a:ext cx="2135335" cy="1023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rgbClr val="002060"/>
              </a:solidFill>
            </a:rPr>
            <a:t>Appointing</a:t>
          </a:r>
          <a:r>
            <a:rPr lang="en-GB" sz="1800" b="1" baseline="0">
              <a:solidFill>
                <a:srgbClr val="002060"/>
              </a:solidFill>
            </a:rPr>
            <a:t> </a:t>
          </a:r>
          <a:r>
            <a:rPr lang="en-GB" sz="1800" b="1">
              <a:solidFill>
                <a:srgbClr val="002060"/>
              </a:solidFill>
            </a:rPr>
            <a:t>Parties Information Exchanges</a:t>
          </a:r>
        </a:p>
      </xdr:txBody>
    </xdr:sp>
    <xdr:clientData/>
  </xdr:twoCellAnchor>
  <xdr:twoCellAnchor>
    <xdr:from>
      <xdr:col>8</xdr:col>
      <xdr:colOff>66674</xdr:colOff>
      <xdr:row>29</xdr:row>
      <xdr:rowOff>19049</xdr:rowOff>
    </xdr:from>
    <xdr:to>
      <xdr:col>10</xdr:col>
      <xdr:colOff>273842</xdr:colOff>
      <xdr:row>32</xdr:row>
      <xdr:rowOff>250031</xdr:rowOff>
    </xdr:to>
    <xdr:sp macro="" textlink="">
      <xdr:nvSpPr>
        <xdr:cNvPr id="55" name="TextBox 54">
          <a:extLst>
            <a:ext uri="{FF2B5EF4-FFF2-40B4-BE49-F238E27FC236}">
              <a16:creationId xmlns:a16="http://schemas.microsoft.com/office/drawing/2014/main" id="{00000000-0008-0000-0000-000037000000}"/>
            </a:ext>
          </a:extLst>
        </xdr:cNvPr>
        <xdr:cNvSpPr txBox="1"/>
      </xdr:nvSpPr>
      <xdr:spPr>
        <a:xfrm>
          <a:off x="11199019" y="9877424"/>
          <a:ext cx="2064543" cy="1159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rgbClr val="002060"/>
              </a:solidFill>
            </a:rPr>
            <a:t>Host for Project wide/</a:t>
          </a:r>
          <a:r>
            <a:rPr lang="en-GB" sz="1800" b="1" baseline="0">
              <a:solidFill>
                <a:srgbClr val="002060"/>
              </a:solidFill>
            </a:rPr>
            <a:t> master </a:t>
          </a:r>
        </a:p>
        <a:p>
          <a:r>
            <a:rPr lang="en-GB" sz="1800" b="1">
              <a:solidFill>
                <a:srgbClr val="002060"/>
              </a:solidFill>
            </a:rPr>
            <a:t>CDE per stage(s)</a:t>
          </a:r>
        </a:p>
      </xdr:txBody>
    </xdr:sp>
    <xdr:clientData/>
  </xdr:twoCellAnchor>
  <xdr:twoCellAnchor>
    <xdr:from>
      <xdr:col>11</xdr:col>
      <xdr:colOff>833437</xdr:colOff>
      <xdr:row>29</xdr:row>
      <xdr:rowOff>107158</xdr:rowOff>
    </xdr:from>
    <xdr:to>
      <xdr:col>14</xdr:col>
      <xdr:colOff>690560</xdr:colOff>
      <xdr:row>30</xdr:row>
      <xdr:rowOff>175090</xdr:rowOff>
    </xdr:to>
    <xdr:sp macro="" textlink="$F$36">
      <xdr:nvSpPr>
        <xdr:cNvPr id="56" name="TextBox 24">
          <a:extLst>
            <a:ext uri="{FF2B5EF4-FFF2-40B4-BE49-F238E27FC236}">
              <a16:creationId xmlns:a16="http://schemas.microsoft.com/office/drawing/2014/main" id="{00000000-0008-0000-0000-000038000000}"/>
            </a:ext>
          </a:extLst>
        </xdr:cNvPr>
        <xdr:cNvSpPr txBox="1"/>
      </xdr:nvSpPr>
      <xdr:spPr>
        <a:xfrm rot="10800000" flipV="1">
          <a:off x="14751845" y="9965533"/>
          <a:ext cx="2643185" cy="377495"/>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AFE15B48-C1E1-4E48-8827-8C9625933B83}"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9</xdr:col>
      <xdr:colOff>831054</xdr:colOff>
      <xdr:row>33</xdr:row>
      <xdr:rowOff>116818</xdr:rowOff>
    </xdr:from>
    <xdr:to>
      <xdr:col>16</xdr:col>
      <xdr:colOff>35717</xdr:colOff>
      <xdr:row>37</xdr:row>
      <xdr:rowOff>194000</xdr:rowOff>
    </xdr:to>
    <xdr:sp macro="" textlink="">
      <xdr:nvSpPr>
        <xdr:cNvPr id="57" name="Rectangle: Rounded Corners 56">
          <a:extLst>
            <a:ext uri="{FF2B5EF4-FFF2-40B4-BE49-F238E27FC236}">
              <a16:creationId xmlns:a16="http://schemas.microsoft.com/office/drawing/2014/main" id="{00000000-0008-0000-0000-000039000000}"/>
            </a:ext>
          </a:extLst>
        </xdr:cNvPr>
        <xdr:cNvSpPr/>
      </xdr:nvSpPr>
      <xdr:spPr>
        <a:xfrm>
          <a:off x="12892087" y="11213443"/>
          <a:ext cx="7491413" cy="1315432"/>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3000"/>
            <a:t>Various</a:t>
          </a:r>
          <a:r>
            <a:rPr lang="en-GB" sz="3000" baseline="0"/>
            <a:t> </a:t>
          </a:r>
          <a:r>
            <a:rPr lang="en-GB" sz="3000"/>
            <a:t>Lead Appointed Parties &amp; Appointed Parties  Information Systems</a:t>
          </a:r>
        </a:p>
      </xdr:txBody>
    </xdr:sp>
    <xdr:clientData/>
  </xdr:twoCellAnchor>
  <xdr:twoCellAnchor>
    <xdr:from>
      <xdr:col>8</xdr:col>
      <xdr:colOff>52386</xdr:colOff>
      <xdr:row>34</xdr:row>
      <xdr:rowOff>16665</xdr:rowOff>
    </xdr:from>
    <xdr:to>
      <xdr:col>9</xdr:col>
      <xdr:colOff>892967</xdr:colOff>
      <xdr:row>37</xdr:row>
      <xdr:rowOff>119062</xdr:rowOff>
    </xdr:to>
    <xdr:sp macro="" textlink="">
      <xdr:nvSpPr>
        <xdr:cNvPr id="59" name="TextBox 58">
          <a:extLst>
            <a:ext uri="{FF2B5EF4-FFF2-40B4-BE49-F238E27FC236}">
              <a16:creationId xmlns:a16="http://schemas.microsoft.com/office/drawing/2014/main" id="{00000000-0008-0000-0000-00003B000000}"/>
            </a:ext>
          </a:extLst>
        </xdr:cNvPr>
        <xdr:cNvSpPr txBox="1"/>
      </xdr:nvSpPr>
      <xdr:spPr>
        <a:xfrm>
          <a:off x="11184731" y="11422853"/>
          <a:ext cx="1769269" cy="1031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rgbClr val="002060"/>
              </a:solidFill>
            </a:rPr>
            <a:t>Various</a:t>
          </a:r>
          <a:r>
            <a:rPr lang="en-GB" sz="1800" b="1" baseline="0">
              <a:solidFill>
                <a:srgbClr val="002060"/>
              </a:solidFill>
            </a:rPr>
            <a:t> CDE's &amp; Info Systems of the supply chain</a:t>
          </a:r>
          <a:endParaRPr lang="en-GB" sz="1800" b="1">
            <a:solidFill>
              <a:srgbClr val="002060"/>
            </a:solidFill>
          </a:endParaRPr>
        </a:p>
      </xdr:txBody>
    </xdr:sp>
    <xdr:clientData/>
  </xdr:twoCellAnchor>
  <xdr:twoCellAnchor>
    <xdr:from>
      <xdr:col>13</xdr:col>
      <xdr:colOff>136927</xdr:colOff>
      <xdr:row>31</xdr:row>
      <xdr:rowOff>189448</xdr:rowOff>
    </xdr:from>
    <xdr:to>
      <xdr:col>13</xdr:col>
      <xdr:colOff>428629</xdr:colOff>
      <xdr:row>33</xdr:row>
      <xdr:rowOff>278744</xdr:rowOff>
    </xdr:to>
    <xdr:sp macro="" textlink="">
      <xdr:nvSpPr>
        <xdr:cNvPr id="20" name="Arrow: Left-Right 19">
          <a:extLst>
            <a:ext uri="{FF2B5EF4-FFF2-40B4-BE49-F238E27FC236}">
              <a16:creationId xmlns:a16="http://schemas.microsoft.com/office/drawing/2014/main" id="{00000000-0008-0000-0000-000014000000}"/>
            </a:ext>
          </a:extLst>
        </xdr:cNvPr>
        <xdr:cNvSpPr/>
      </xdr:nvSpPr>
      <xdr:spPr>
        <a:xfrm rot="16200000">
          <a:off x="15704350" y="10875308"/>
          <a:ext cx="708421" cy="291702"/>
        </a:xfrm>
        <a:prstGeom prst="leftRightArrow">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528852</xdr:colOff>
      <xdr:row>31</xdr:row>
      <xdr:rowOff>213681</xdr:rowOff>
    </xdr:from>
    <xdr:to>
      <xdr:col>10</xdr:col>
      <xdr:colOff>820554</xdr:colOff>
      <xdr:row>33</xdr:row>
      <xdr:rowOff>302977</xdr:rowOff>
    </xdr:to>
    <xdr:sp macro="" textlink="">
      <xdr:nvSpPr>
        <xdr:cNvPr id="63" name="Arrow: Left-Right 62">
          <a:extLst>
            <a:ext uri="{FF2B5EF4-FFF2-40B4-BE49-F238E27FC236}">
              <a16:creationId xmlns:a16="http://schemas.microsoft.com/office/drawing/2014/main" id="{00000000-0008-0000-0000-00003F000000}"/>
            </a:ext>
          </a:extLst>
        </xdr:cNvPr>
        <xdr:cNvSpPr/>
      </xdr:nvSpPr>
      <xdr:spPr>
        <a:xfrm rot="16200000">
          <a:off x="13310212" y="10899541"/>
          <a:ext cx="708421" cy="291702"/>
        </a:xfrm>
        <a:prstGeom prst="leftRightArrow">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15</xdr:col>
      <xdr:colOff>229795</xdr:colOff>
      <xdr:row>31</xdr:row>
      <xdr:rowOff>180762</xdr:rowOff>
    </xdr:from>
    <xdr:to>
      <xdr:col>15</xdr:col>
      <xdr:colOff>521497</xdr:colOff>
      <xdr:row>33</xdr:row>
      <xdr:rowOff>270058</xdr:rowOff>
    </xdr:to>
    <xdr:sp macro="" textlink="">
      <xdr:nvSpPr>
        <xdr:cNvPr id="64" name="Arrow: Left-Right 63">
          <a:extLst>
            <a:ext uri="{FF2B5EF4-FFF2-40B4-BE49-F238E27FC236}">
              <a16:creationId xmlns:a16="http://schemas.microsoft.com/office/drawing/2014/main" id="{00000000-0008-0000-0000-000040000000}"/>
            </a:ext>
          </a:extLst>
        </xdr:cNvPr>
        <xdr:cNvSpPr/>
      </xdr:nvSpPr>
      <xdr:spPr>
        <a:xfrm rot="16200000">
          <a:off x="18726155" y="10866622"/>
          <a:ext cx="708421" cy="291702"/>
        </a:xfrm>
        <a:prstGeom prst="leftRightArrow">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307181</xdr:colOff>
      <xdr:row>29</xdr:row>
      <xdr:rowOff>111919</xdr:rowOff>
    </xdr:from>
    <xdr:to>
      <xdr:col>12</xdr:col>
      <xdr:colOff>164306</xdr:colOff>
      <xdr:row>30</xdr:row>
      <xdr:rowOff>226218</xdr:rowOff>
    </xdr:to>
    <xdr:sp macro="" textlink="$F$35">
      <xdr:nvSpPr>
        <xdr:cNvPr id="70" name="TextBox 24">
          <a:extLst>
            <a:ext uri="{FF2B5EF4-FFF2-40B4-BE49-F238E27FC236}">
              <a16:creationId xmlns:a16="http://schemas.microsoft.com/office/drawing/2014/main" id="{00000000-0008-0000-0000-000046000000}"/>
            </a:ext>
          </a:extLst>
        </xdr:cNvPr>
        <xdr:cNvSpPr txBox="1"/>
      </xdr:nvSpPr>
      <xdr:spPr>
        <a:xfrm rot="10800000" flipV="1">
          <a:off x="12368214" y="9970294"/>
          <a:ext cx="2643187" cy="423862"/>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D2F8546B-49BD-4949-9E99-80F2B720CCBA}"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editAs="oneCell">
    <xdr:from>
      <xdr:col>16</xdr:col>
      <xdr:colOff>211497</xdr:colOff>
      <xdr:row>6</xdr:row>
      <xdr:rowOff>264968</xdr:rowOff>
    </xdr:from>
    <xdr:to>
      <xdr:col>22</xdr:col>
      <xdr:colOff>598433</xdr:colOff>
      <xdr:row>16</xdr:row>
      <xdr:rowOff>343591</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19192224" y="1667741"/>
          <a:ext cx="4246850" cy="4057043"/>
        </a:xfrm>
        <a:prstGeom prst="rect">
          <a:avLst/>
        </a:prstGeom>
      </xdr:spPr>
    </xdr:pic>
    <xdr:clientData/>
  </xdr:twoCellAnchor>
  <xdr:twoCellAnchor>
    <xdr:from>
      <xdr:col>18</xdr:col>
      <xdr:colOff>377967</xdr:colOff>
      <xdr:row>6</xdr:row>
      <xdr:rowOff>207818</xdr:rowOff>
    </xdr:from>
    <xdr:to>
      <xdr:col>28</xdr:col>
      <xdr:colOff>484909</xdr:colOff>
      <xdr:row>6</xdr:row>
      <xdr:rowOff>264968</xdr:rowOff>
    </xdr:to>
    <xdr:cxnSp macro="">
      <xdr:nvCxnSpPr>
        <xdr:cNvPr id="34" name="Straight Arrow Connector 33">
          <a:extLst>
            <a:ext uri="{FF2B5EF4-FFF2-40B4-BE49-F238E27FC236}">
              <a16:creationId xmlns:a16="http://schemas.microsoft.com/office/drawing/2014/main" id="{00000000-0008-0000-0000-000022000000}"/>
            </a:ext>
          </a:extLst>
        </xdr:cNvPr>
        <xdr:cNvCxnSpPr>
          <a:cxnSpLocks/>
          <a:stCxn id="5" idx="0"/>
        </xdr:cNvCxnSpPr>
      </xdr:nvCxnSpPr>
      <xdr:spPr>
        <a:xfrm flipV="1">
          <a:off x="21315649" y="1610591"/>
          <a:ext cx="5648760" cy="57150"/>
        </a:xfrm>
        <a:prstGeom prst="straightConnector1">
          <a:avLst/>
        </a:prstGeom>
        <a:ln w="53975">
          <a:solidFill>
            <a:srgbClr val="002060"/>
          </a:solidFill>
          <a:prstDash val="sysDot"/>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17</xdr:col>
      <xdr:colOff>707229</xdr:colOff>
      <xdr:row>16</xdr:row>
      <xdr:rowOff>107156</xdr:rowOff>
    </xdr:from>
    <xdr:to>
      <xdr:col>22</xdr:col>
      <xdr:colOff>631030</xdr:colOff>
      <xdr:row>27</xdr:row>
      <xdr:rowOff>297656</xdr:rowOff>
    </xdr:to>
    <xdr:cxnSp macro="">
      <xdr:nvCxnSpPr>
        <xdr:cNvPr id="71" name="Straight Arrow Connector 70">
          <a:extLst>
            <a:ext uri="{FF2B5EF4-FFF2-40B4-BE49-F238E27FC236}">
              <a16:creationId xmlns:a16="http://schemas.microsoft.com/office/drawing/2014/main" id="{00000000-0008-0000-0000-000047000000}"/>
            </a:ext>
          </a:extLst>
        </xdr:cNvPr>
        <xdr:cNvCxnSpPr/>
      </xdr:nvCxnSpPr>
      <xdr:spPr>
        <a:xfrm>
          <a:off x="22067042" y="5536406"/>
          <a:ext cx="2983708" cy="4024313"/>
        </a:xfrm>
        <a:prstGeom prst="straightConnector1">
          <a:avLst/>
        </a:prstGeom>
        <a:ln w="53975">
          <a:solidFill>
            <a:srgbClr val="002060"/>
          </a:solidFill>
          <a:prstDash val="sysDot"/>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357186</xdr:colOff>
      <xdr:row>60</xdr:row>
      <xdr:rowOff>107157</xdr:rowOff>
    </xdr:from>
    <xdr:to>
      <xdr:col>13</xdr:col>
      <xdr:colOff>916779</xdr:colOff>
      <xdr:row>62</xdr:row>
      <xdr:rowOff>202408</xdr:rowOff>
    </xdr:to>
    <xdr:sp macro="" textlink="">
      <xdr:nvSpPr>
        <xdr:cNvPr id="81" name="Arrow: Right 80">
          <a:extLst>
            <a:ext uri="{FF2B5EF4-FFF2-40B4-BE49-F238E27FC236}">
              <a16:creationId xmlns:a16="http://schemas.microsoft.com/office/drawing/2014/main" id="{00000000-0008-0000-0000-000051000000}"/>
            </a:ext>
          </a:extLst>
        </xdr:cNvPr>
        <xdr:cNvSpPr/>
      </xdr:nvSpPr>
      <xdr:spPr>
        <a:xfrm>
          <a:off x="15204281" y="20812127"/>
          <a:ext cx="1488281" cy="642939"/>
        </a:xfrm>
        <a:prstGeom prst="rightArrow">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904719</xdr:colOff>
      <xdr:row>60</xdr:row>
      <xdr:rowOff>112656</xdr:rowOff>
    </xdr:from>
    <xdr:to>
      <xdr:col>8</xdr:col>
      <xdr:colOff>476094</xdr:colOff>
      <xdr:row>62</xdr:row>
      <xdr:rowOff>207907</xdr:rowOff>
    </xdr:to>
    <xdr:sp macro="" textlink="">
      <xdr:nvSpPr>
        <xdr:cNvPr id="82" name="Arrow: Right 81">
          <a:extLst>
            <a:ext uri="{FF2B5EF4-FFF2-40B4-BE49-F238E27FC236}">
              <a16:creationId xmlns:a16="http://schemas.microsoft.com/office/drawing/2014/main" id="{00000000-0008-0000-0000-000052000000}"/>
            </a:ext>
          </a:extLst>
        </xdr:cNvPr>
        <xdr:cNvSpPr/>
      </xdr:nvSpPr>
      <xdr:spPr>
        <a:xfrm rot="10800000">
          <a:off x="10632590" y="20825201"/>
          <a:ext cx="1412049" cy="649433"/>
        </a:xfrm>
        <a:prstGeom prst="rightArrow">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38</xdr:col>
      <xdr:colOff>143574</xdr:colOff>
      <xdr:row>42</xdr:row>
      <xdr:rowOff>355787</xdr:rowOff>
    </xdr:from>
    <xdr:to>
      <xdr:col>38</xdr:col>
      <xdr:colOff>618361</xdr:colOff>
      <xdr:row>44</xdr:row>
      <xdr:rowOff>44979</xdr:rowOff>
    </xdr:to>
    <xdr:pic>
      <xdr:nvPicPr>
        <xdr:cNvPr id="83" name="Graphic 82" descr="Download from cloud">
          <a:hlinkClick xmlns:r="http://schemas.openxmlformats.org/officeDocument/2006/relationships" r:id="rId3"/>
          <a:extLst>
            <a:ext uri="{FF2B5EF4-FFF2-40B4-BE49-F238E27FC236}">
              <a16:creationId xmlns:a16="http://schemas.microsoft.com/office/drawing/2014/main" id="{00000000-0008-0000-0000-00005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743137" y="14238475"/>
          <a:ext cx="472747" cy="472964"/>
        </a:xfrm>
        <a:prstGeom prst="rect">
          <a:avLst/>
        </a:prstGeom>
      </xdr:spPr>
    </xdr:pic>
    <xdr:clientData/>
  </xdr:twoCellAnchor>
  <xdr:twoCellAnchor editAs="oneCell">
    <xdr:from>
      <xdr:col>38</xdr:col>
      <xdr:colOff>186016</xdr:colOff>
      <xdr:row>43</xdr:row>
      <xdr:rowOff>368113</xdr:rowOff>
    </xdr:from>
    <xdr:to>
      <xdr:col>38</xdr:col>
      <xdr:colOff>656041</xdr:colOff>
      <xdr:row>45</xdr:row>
      <xdr:rowOff>55265</xdr:rowOff>
    </xdr:to>
    <xdr:pic>
      <xdr:nvPicPr>
        <xdr:cNvPr id="87" name="Graphic 86" descr="Download from cloud">
          <a:hlinkClick xmlns:r="http://schemas.openxmlformats.org/officeDocument/2006/relationships" r:id="rId3"/>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06590" y="14493128"/>
          <a:ext cx="472747" cy="471564"/>
        </a:xfrm>
        <a:prstGeom prst="rect">
          <a:avLst/>
        </a:prstGeom>
      </xdr:spPr>
    </xdr:pic>
    <xdr:clientData/>
  </xdr:twoCellAnchor>
  <xdr:twoCellAnchor editAs="oneCell">
    <xdr:from>
      <xdr:col>38</xdr:col>
      <xdr:colOff>175930</xdr:colOff>
      <xdr:row>44</xdr:row>
      <xdr:rowOff>374837</xdr:rowOff>
    </xdr:from>
    <xdr:to>
      <xdr:col>38</xdr:col>
      <xdr:colOff>648677</xdr:colOff>
      <xdr:row>46</xdr:row>
      <xdr:rowOff>64030</xdr:rowOff>
    </xdr:to>
    <xdr:pic>
      <xdr:nvPicPr>
        <xdr:cNvPr id="88" name="Graphic 87" descr="Download from cloud">
          <a:hlinkClick xmlns:r="http://schemas.openxmlformats.org/officeDocument/2006/relationships" r:id="rId3"/>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796504" y="14892058"/>
          <a:ext cx="472747" cy="471564"/>
        </a:xfrm>
        <a:prstGeom prst="rect">
          <a:avLst/>
        </a:prstGeom>
      </xdr:spPr>
    </xdr:pic>
    <xdr:clientData/>
  </xdr:twoCellAnchor>
  <xdr:twoCellAnchor editAs="oneCell">
    <xdr:from>
      <xdr:col>38</xdr:col>
      <xdr:colOff>182653</xdr:colOff>
      <xdr:row>45</xdr:row>
      <xdr:rowOff>370355</xdr:rowOff>
    </xdr:from>
    <xdr:to>
      <xdr:col>38</xdr:col>
      <xdr:colOff>658121</xdr:colOff>
      <xdr:row>47</xdr:row>
      <xdr:rowOff>57507</xdr:rowOff>
    </xdr:to>
    <xdr:pic>
      <xdr:nvPicPr>
        <xdr:cNvPr id="89" name="Graphic 88" descr="Download from clou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03227" y="15279782"/>
          <a:ext cx="472747" cy="471564"/>
        </a:xfrm>
        <a:prstGeom prst="rect">
          <a:avLst/>
        </a:prstGeom>
      </xdr:spPr>
    </xdr:pic>
    <xdr:clientData/>
  </xdr:twoCellAnchor>
  <xdr:twoCellAnchor editAs="oneCell">
    <xdr:from>
      <xdr:col>38</xdr:col>
      <xdr:colOff>194980</xdr:colOff>
      <xdr:row>46</xdr:row>
      <xdr:rowOff>377078</xdr:rowOff>
    </xdr:from>
    <xdr:to>
      <xdr:col>38</xdr:col>
      <xdr:colOff>667727</xdr:colOff>
      <xdr:row>48</xdr:row>
      <xdr:rowOff>66271</xdr:rowOff>
    </xdr:to>
    <xdr:pic>
      <xdr:nvPicPr>
        <xdr:cNvPr id="90" name="Graphic 89" descr="Download from clou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15554" y="15678711"/>
          <a:ext cx="472747" cy="471564"/>
        </a:xfrm>
        <a:prstGeom prst="rect">
          <a:avLst/>
        </a:prstGeom>
      </xdr:spPr>
    </xdr:pic>
    <xdr:clientData/>
  </xdr:twoCellAnchor>
  <xdr:twoCellAnchor editAs="oneCell">
    <xdr:from>
      <xdr:col>38</xdr:col>
      <xdr:colOff>184894</xdr:colOff>
      <xdr:row>47</xdr:row>
      <xdr:rowOff>366993</xdr:rowOff>
    </xdr:from>
    <xdr:to>
      <xdr:col>38</xdr:col>
      <xdr:colOff>654919</xdr:colOff>
      <xdr:row>49</xdr:row>
      <xdr:rowOff>8560</xdr:rowOff>
    </xdr:to>
    <xdr:pic>
      <xdr:nvPicPr>
        <xdr:cNvPr id="91" name="Graphic 90" descr="Download from cloud">
          <a:hlinkClick xmlns:r="http://schemas.openxmlformats.org/officeDocument/2006/relationships" r:id="rId3"/>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927332" y="16214213"/>
          <a:ext cx="472747" cy="477727"/>
        </a:xfrm>
        <a:prstGeom prst="rect">
          <a:avLst/>
        </a:prstGeom>
      </xdr:spPr>
    </xdr:pic>
    <xdr:clientData/>
  </xdr:twoCellAnchor>
  <xdr:twoCellAnchor editAs="oneCell">
    <xdr:from>
      <xdr:col>38</xdr:col>
      <xdr:colOff>191617</xdr:colOff>
      <xdr:row>48</xdr:row>
      <xdr:rowOff>351305</xdr:rowOff>
    </xdr:from>
    <xdr:to>
      <xdr:col>38</xdr:col>
      <xdr:colOff>669126</xdr:colOff>
      <xdr:row>50</xdr:row>
      <xdr:rowOff>10363</xdr:rowOff>
    </xdr:to>
    <xdr:pic>
      <xdr:nvPicPr>
        <xdr:cNvPr id="92" name="Graphic 91" descr="Download from cloud">
          <a:hlinkClick xmlns:r="http://schemas.openxmlformats.org/officeDocument/2006/relationships" r:id="rId3"/>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934055" y="16591430"/>
          <a:ext cx="477509" cy="477870"/>
        </a:xfrm>
        <a:prstGeom prst="rect">
          <a:avLst/>
        </a:prstGeom>
      </xdr:spPr>
    </xdr:pic>
    <xdr:clientData/>
  </xdr:twoCellAnchor>
  <xdr:twoCellAnchor>
    <xdr:from>
      <xdr:col>30</xdr:col>
      <xdr:colOff>166687</xdr:colOff>
      <xdr:row>20</xdr:row>
      <xdr:rowOff>185735</xdr:rowOff>
    </xdr:from>
    <xdr:to>
      <xdr:col>32</xdr:col>
      <xdr:colOff>416718</xdr:colOff>
      <xdr:row>23</xdr:row>
      <xdr:rowOff>69054</xdr:rowOff>
    </xdr:to>
    <xdr:sp macro="" textlink="Inputs!C26:F26">
      <xdr:nvSpPr>
        <xdr:cNvPr id="77" name="TextBox 24">
          <a:extLst>
            <a:ext uri="{FF2B5EF4-FFF2-40B4-BE49-F238E27FC236}">
              <a16:creationId xmlns:a16="http://schemas.microsoft.com/office/drawing/2014/main" id="{00000000-0008-0000-0000-00004D000000}"/>
            </a:ext>
          </a:extLst>
        </xdr:cNvPr>
        <xdr:cNvSpPr txBox="1"/>
      </xdr:nvSpPr>
      <xdr:spPr>
        <a:xfrm rot="10800000" flipV="1">
          <a:off x="29765625" y="7258048"/>
          <a:ext cx="1535906" cy="812006"/>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8D602589-C84A-43C4-972F-9D23B30A1F1B}" type="TxLink">
            <a:rPr kumimoji="0" lang="en-US" sz="1600" b="0"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 </a:t>
          </a:fld>
          <a:endParaRPr kumimoji="0" lang="en-US" sz="16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28</xdr:col>
      <xdr:colOff>247649</xdr:colOff>
      <xdr:row>19</xdr:row>
      <xdr:rowOff>366713</xdr:rowOff>
    </xdr:from>
    <xdr:to>
      <xdr:col>32</xdr:col>
      <xdr:colOff>80961</xdr:colOff>
      <xdr:row>20</xdr:row>
      <xdr:rowOff>261938</xdr:rowOff>
    </xdr:to>
    <xdr:sp macro="" textlink="">
      <xdr:nvSpPr>
        <xdr:cNvPr id="66" name="TextBox 65">
          <a:extLst>
            <a:ext uri="{FF2B5EF4-FFF2-40B4-BE49-F238E27FC236}">
              <a16:creationId xmlns:a16="http://schemas.microsoft.com/office/drawing/2014/main" id="{00000000-0008-0000-0000-000042000000}"/>
            </a:ext>
          </a:extLst>
        </xdr:cNvPr>
        <xdr:cNvSpPr txBox="1"/>
      </xdr:nvSpPr>
      <xdr:spPr>
        <a:xfrm>
          <a:off x="28560712" y="7010401"/>
          <a:ext cx="2405062" cy="395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400" b="1" u="sng">
              <a:solidFill>
                <a:schemeClr val="bg1"/>
              </a:solidFill>
            </a:rPr>
            <a:t> Information Manager</a:t>
          </a:r>
        </a:p>
      </xdr:txBody>
    </xdr:sp>
    <xdr:clientData/>
  </xdr:twoCellAnchor>
  <xdr:twoCellAnchor editAs="oneCell">
    <xdr:from>
      <xdr:col>31</xdr:col>
      <xdr:colOff>250033</xdr:colOff>
      <xdr:row>17</xdr:row>
      <xdr:rowOff>250032</xdr:rowOff>
    </xdr:from>
    <xdr:to>
      <xdr:col>33</xdr:col>
      <xdr:colOff>2362</xdr:colOff>
      <xdr:row>20</xdr:row>
      <xdr:rowOff>47264</xdr:rowOff>
    </xdr:to>
    <xdr:pic>
      <xdr:nvPicPr>
        <xdr:cNvPr id="67" name="Graphic 40" descr="User">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30491908" y="6084095"/>
          <a:ext cx="1038204" cy="1038204"/>
        </a:xfrm>
        <a:prstGeom prst="rect">
          <a:avLst/>
        </a:prstGeom>
      </xdr:spPr>
    </xdr:pic>
    <xdr:clientData/>
  </xdr:twoCellAnchor>
  <xdr:twoCellAnchor>
    <xdr:from>
      <xdr:col>29</xdr:col>
      <xdr:colOff>95250</xdr:colOff>
      <xdr:row>17</xdr:row>
      <xdr:rowOff>119062</xdr:rowOff>
    </xdr:from>
    <xdr:to>
      <xdr:col>32</xdr:col>
      <xdr:colOff>392905</xdr:colOff>
      <xdr:row>18</xdr:row>
      <xdr:rowOff>166687</xdr:rowOff>
    </xdr:to>
    <xdr:sp macro="" textlink="">
      <xdr:nvSpPr>
        <xdr:cNvPr id="76" name="TextBox 75">
          <a:extLst>
            <a:ext uri="{FF2B5EF4-FFF2-40B4-BE49-F238E27FC236}">
              <a16:creationId xmlns:a16="http://schemas.microsoft.com/office/drawing/2014/main" id="{00000000-0008-0000-0000-00004C000000}"/>
            </a:ext>
          </a:extLst>
        </xdr:cNvPr>
        <xdr:cNvSpPr txBox="1"/>
      </xdr:nvSpPr>
      <xdr:spPr>
        <a:xfrm>
          <a:off x="29051250" y="5953125"/>
          <a:ext cx="2226468" cy="452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600" b="1" u="sng">
              <a:solidFill>
                <a:schemeClr val="bg1"/>
              </a:solidFill>
            </a:rPr>
            <a:t>Appointing Party</a:t>
          </a:r>
        </a:p>
      </xdr:txBody>
    </xdr:sp>
    <xdr:clientData/>
  </xdr:twoCellAnchor>
  <xdr:twoCellAnchor>
    <xdr:from>
      <xdr:col>29</xdr:col>
      <xdr:colOff>190502</xdr:colOff>
      <xdr:row>18</xdr:row>
      <xdr:rowOff>119063</xdr:rowOff>
    </xdr:from>
    <xdr:to>
      <xdr:col>31</xdr:col>
      <xdr:colOff>300038</xdr:colOff>
      <xdr:row>20</xdr:row>
      <xdr:rowOff>26194</xdr:rowOff>
    </xdr:to>
    <xdr:sp macro="" textlink="Inputs!C24:F24">
      <xdr:nvSpPr>
        <xdr:cNvPr id="78" name="TextBox 24">
          <a:extLst>
            <a:ext uri="{FF2B5EF4-FFF2-40B4-BE49-F238E27FC236}">
              <a16:creationId xmlns:a16="http://schemas.microsoft.com/office/drawing/2014/main" id="{00000000-0008-0000-0000-00004E000000}"/>
            </a:ext>
          </a:extLst>
        </xdr:cNvPr>
        <xdr:cNvSpPr txBox="1"/>
      </xdr:nvSpPr>
      <xdr:spPr>
        <a:xfrm rot="10800000" flipV="1">
          <a:off x="29146502" y="6357938"/>
          <a:ext cx="1395411" cy="812006"/>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5B9BCCF6-FEEB-4053-B535-2E83828E9098}" type="TxLink">
            <a:rPr kumimoji="0" lang="en-US" sz="13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 </a:t>
          </a:fld>
          <a:endParaRPr kumimoji="0" lang="en-US" sz="13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editAs="oneCell">
    <xdr:from>
      <xdr:col>29</xdr:col>
      <xdr:colOff>223838</xdr:colOff>
      <xdr:row>20</xdr:row>
      <xdr:rowOff>104776</xdr:rowOff>
    </xdr:from>
    <xdr:to>
      <xdr:col>30</xdr:col>
      <xdr:colOff>390183</xdr:colOff>
      <xdr:row>22</xdr:row>
      <xdr:rowOff>294935</xdr:rowOff>
    </xdr:to>
    <xdr:pic>
      <xdr:nvPicPr>
        <xdr:cNvPr id="79" name="Graphic 40" descr="User">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29179838" y="7248526"/>
          <a:ext cx="812005" cy="812005"/>
        </a:xfrm>
        <a:prstGeom prst="rect">
          <a:avLst/>
        </a:prstGeom>
      </xdr:spPr>
    </xdr:pic>
    <xdr:clientData/>
  </xdr:twoCellAnchor>
  <xdr:oneCellAnchor>
    <xdr:from>
      <xdr:col>38</xdr:col>
      <xdr:colOff>191617</xdr:colOff>
      <xdr:row>50</xdr:row>
      <xdr:rowOff>351305</xdr:rowOff>
    </xdr:from>
    <xdr:ext cx="477509" cy="477870"/>
    <xdr:pic>
      <xdr:nvPicPr>
        <xdr:cNvPr id="84" name="Graphic 83" descr="Download from clou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934055" y="16591430"/>
          <a:ext cx="477509" cy="477870"/>
        </a:xfrm>
        <a:prstGeom prst="rect">
          <a:avLst/>
        </a:prstGeom>
      </xdr:spPr>
    </xdr:pic>
    <xdr:clientData/>
  </xdr:oneCellAnchor>
  <xdr:twoCellAnchor>
    <xdr:from>
      <xdr:col>9</xdr:col>
      <xdr:colOff>904873</xdr:colOff>
      <xdr:row>21</xdr:row>
      <xdr:rowOff>0</xdr:rowOff>
    </xdr:from>
    <xdr:to>
      <xdr:col>17</xdr:col>
      <xdr:colOff>821529</xdr:colOff>
      <xdr:row>24</xdr:row>
      <xdr:rowOff>214312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965906" y="7381875"/>
          <a:ext cx="9251156"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500">
              <a:solidFill>
                <a:schemeClr val="bg1"/>
              </a:solidFill>
            </a:rPr>
            <a:t>Appointing Parties CDE or Information System</a:t>
          </a:r>
          <a:r>
            <a:rPr lang="en-GB" sz="2500" baseline="0">
              <a:solidFill>
                <a:schemeClr val="bg1"/>
              </a:solidFill>
            </a:rPr>
            <a:t> that will receive information exchanges (drops)  </a:t>
          </a:r>
          <a:endParaRPr lang="en-GB" sz="2500">
            <a:solidFill>
              <a:schemeClr val="bg1"/>
            </a:solidFill>
          </a:endParaRPr>
        </a:p>
      </xdr:txBody>
    </xdr:sp>
    <xdr:clientData/>
  </xdr:twoCellAnchor>
  <xdr:twoCellAnchor>
    <xdr:from>
      <xdr:col>12</xdr:col>
      <xdr:colOff>80961</xdr:colOff>
      <xdr:row>23</xdr:row>
      <xdr:rowOff>128588</xdr:rowOff>
    </xdr:from>
    <xdr:to>
      <xdr:col>15</xdr:col>
      <xdr:colOff>1262060</xdr:colOff>
      <xdr:row>24</xdr:row>
      <xdr:rowOff>226218</xdr:rowOff>
    </xdr:to>
    <xdr:sp macro="" textlink="$G$34">
      <xdr:nvSpPr>
        <xdr:cNvPr id="68" name="TextBox 24">
          <a:extLst>
            <a:ext uri="{FF2B5EF4-FFF2-40B4-BE49-F238E27FC236}">
              <a16:creationId xmlns:a16="http://schemas.microsoft.com/office/drawing/2014/main" id="{00000000-0008-0000-0000-000044000000}"/>
            </a:ext>
          </a:extLst>
        </xdr:cNvPr>
        <xdr:cNvSpPr txBox="1"/>
      </xdr:nvSpPr>
      <xdr:spPr>
        <a:xfrm rot="10800000" flipV="1">
          <a:off x="14928056" y="8129588"/>
          <a:ext cx="5038724" cy="407193"/>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6BFA2CBD-29A6-4CCB-AA50-382F723A519F}" type="TxLink">
            <a:rPr kumimoji="0" lang="en-US" sz="25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5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11</xdr:col>
      <xdr:colOff>819150</xdr:colOff>
      <xdr:row>30</xdr:row>
      <xdr:rowOff>211933</xdr:rowOff>
    </xdr:from>
    <xdr:to>
      <xdr:col>14</xdr:col>
      <xdr:colOff>676273</xdr:colOff>
      <xdr:row>31</xdr:row>
      <xdr:rowOff>279866</xdr:rowOff>
    </xdr:to>
    <xdr:sp macro="" textlink="$G$36">
      <xdr:nvSpPr>
        <xdr:cNvPr id="73" name="TextBox 24">
          <a:extLst>
            <a:ext uri="{FF2B5EF4-FFF2-40B4-BE49-F238E27FC236}">
              <a16:creationId xmlns:a16="http://schemas.microsoft.com/office/drawing/2014/main" id="{00000000-0008-0000-0000-000049000000}"/>
            </a:ext>
          </a:extLst>
        </xdr:cNvPr>
        <xdr:cNvSpPr txBox="1"/>
      </xdr:nvSpPr>
      <xdr:spPr>
        <a:xfrm rot="10800000" flipV="1">
          <a:off x="14737558" y="10379871"/>
          <a:ext cx="2643185" cy="377495"/>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714B98E9-E0BF-4325-B51C-5FF3CCCC43CF}"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9</xdr:col>
      <xdr:colOff>340519</xdr:colOff>
      <xdr:row>30</xdr:row>
      <xdr:rowOff>180974</xdr:rowOff>
    </xdr:from>
    <xdr:to>
      <xdr:col>12</xdr:col>
      <xdr:colOff>197644</xdr:colOff>
      <xdr:row>31</xdr:row>
      <xdr:rowOff>295274</xdr:rowOff>
    </xdr:to>
    <xdr:sp macro="" textlink="$G$35">
      <xdr:nvSpPr>
        <xdr:cNvPr id="75" name="TextBox 24">
          <a:extLst>
            <a:ext uri="{FF2B5EF4-FFF2-40B4-BE49-F238E27FC236}">
              <a16:creationId xmlns:a16="http://schemas.microsoft.com/office/drawing/2014/main" id="{00000000-0008-0000-0000-00004B000000}"/>
            </a:ext>
          </a:extLst>
        </xdr:cNvPr>
        <xdr:cNvSpPr txBox="1"/>
      </xdr:nvSpPr>
      <xdr:spPr>
        <a:xfrm rot="10800000" flipV="1">
          <a:off x="12401552" y="10348912"/>
          <a:ext cx="2643187" cy="423862"/>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E10D91AC-E1D2-41C4-BE76-C25506235686}"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14</xdr:col>
      <xdr:colOff>1033463</xdr:colOff>
      <xdr:row>29</xdr:row>
      <xdr:rowOff>88107</xdr:rowOff>
    </xdr:from>
    <xdr:to>
      <xdr:col>16</xdr:col>
      <xdr:colOff>33335</xdr:colOff>
      <xdr:row>30</xdr:row>
      <xdr:rowOff>160802</xdr:rowOff>
    </xdr:to>
    <xdr:sp macro="" textlink="$F$37">
      <xdr:nvSpPr>
        <xdr:cNvPr id="80" name="TextBox 24">
          <a:extLst>
            <a:ext uri="{FF2B5EF4-FFF2-40B4-BE49-F238E27FC236}">
              <a16:creationId xmlns:a16="http://schemas.microsoft.com/office/drawing/2014/main" id="{00000000-0008-0000-0000-000050000000}"/>
            </a:ext>
          </a:extLst>
        </xdr:cNvPr>
        <xdr:cNvSpPr txBox="1"/>
      </xdr:nvSpPr>
      <xdr:spPr>
        <a:xfrm rot="10800000" flipV="1">
          <a:off x="17737933" y="9946482"/>
          <a:ext cx="2643185" cy="382258"/>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A6F8C320-FC5A-46A1-A130-3661A053FE87}"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15</xdr:col>
      <xdr:colOff>1269207</xdr:colOff>
      <xdr:row>29</xdr:row>
      <xdr:rowOff>73820</xdr:rowOff>
    </xdr:from>
    <xdr:to>
      <xdr:col>18</xdr:col>
      <xdr:colOff>173829</xdr:colOff>
      <xdr:row>30</xdr:row>
      <xdr:rowOff>146515</xdr:rowOff>
    </xdr:to>
    <xdr:sp macro="" textlink="$F$38">
      <xdr:nvSpPr>
        <xdr:cNvPr id="85" name="TextBox 24">
          <a:extLst>
            <a:ext uri="{FF2B5EF4-FFF2-40B4-BE49-F238E27FC236}">
              <a16:creationId xmlns:a16="http://schemas.microsoft.com/office/drawing/2014/main" id="{00000000-0008-0000-0000-000055000000}"/>
            </a:ext>
          </a:extLst>
        </xdr:cNvPr>
        <xdr:cNvSpPr txBox="1"/>
      </xdr:nvSpPr>
      <xdr:spPr>
        <a:xfrm rot="10800000" flipV="1">
          <a:off x="19973927" y="9932195"/>
          <a:ext cx="2643185" cy="382258"/>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A356CBB8-42DD-47F9-975A-9974D1143818}"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15</xdr:col>
      <xdr:colOff>1266825</xdr:colOff>
      <xdr:row>30</xdr:row>
      <xdr:rowOff>226220</xdr:rowOff>
    </xdr:from>
    <xdr:to>
      <xdr:col>18</xdr:col>
      <xdr:colOff>171447</xdr:colOff>
      <xdr:row>31</xdr:row>
      <xdr:rowOff>298916</xdr:rowOff>
    </xdr:to>
    <xdr:sp macro="" textlink="$G$38">
      <xdr:nvSpPr>
        <xdr:cNvPr id="86" name="TextBox 24">
          <a:extLst>
            <a:ext uri="{FF2B5EF4-FFF2-40B4-BE49-F238E27FC236}">
              <a16:creationId xmlns:a16="http://schemas.microsoft.com/office/drawing/2014/main" id="{00000000-0008-0000-0000-000056000000}"/>
            </a:ext>
          </a:extLst>
        </xdr:cNvPr>
        <xdr:cNvSpPr txBox="1"/>
      </xdr:nvSpPr>
      <xdr:spPr>
        <a:xfrm rot="10800000" flipV="1">
          <a:off x="19971545" y="10394158"/>
          <a:ext cx="2643185" cy="382258"/>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C41FC37D-AA63-4418-8B36-AD0BBD17FFCF}"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14</xdr:col>
      <xdr:colOff>1019176</xdr:colOff>
      <xdr:row>30</xdr:row>
      <xdr:rowOff>180975</xdr:rowOff>
    </xdr:from>
    <xdr:to>
      <xdr:col>16</xdr:col>
      <xdr:colOff>19048</xdr:colOff>
      <xdr:row>31</xdr:row>
      <xdr:rowOff>253671</xdr:rowOff>
    </xdr:to>
    <xdr:sp macro="" textlink="$G$37">
      <xdr:nvSpPr>
        <xdr:cNvPr id="93" name="TextBox 24">
          <a:extLst>
            <a:ext uri="{FF2B5EF4-FFF2-40B4-BE49-F238E27FC236}">
              <a16:creationId xmlns:a16="http://schemas.microsoft.com/office/drawing/2014/main" id="{00000000-0008-0000-0000-00005D000000}"/>
            </a:ext>
          </a:extLst>
        </xdr:cNvPr>
        <xdr:cNvSpPr txBox="1"/>
      </xdr:nvSpPr>
      <xdr:spPr>
        <a:xfrm rot="10800000" flipV="1">
          <a:off x="17723646" y="10348913"/>
          <a:ext cx="2643185" cy="382258"/>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7E50113F-E2E2-4C05-95D1-10553E23891A}" type="TxLink">
            <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ctr" defTabSz="914400" eaLnBrk="1" fontAlgn="auto" latinLnBrk="0" hangingPunct="1">
              <a:lnSpc>
                <a:spcPct val="100000"/>
              </a:lnSpc>
              <a:spcBef>
                <a:spcPts val="0"/>
              </a:spcBef>
              <a:spcAft>
                <a:spcPts val="0"/>
              </a:spcAft>
              <a:buClrTx/>
              <a:buSzTx/>
              <a:buFontTx/>
              <a:buNone/>
              <a:tabLst/>
              <a:defRPr/>
            </a:pPr>
            <a:t>0</a:t>
          </a:fld>
          <a:endParaRPr kumimoji="0" lang="en-US" sz="20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16</xdr:col>
      <xdr:colOff>166684</xdr:colOff>
      <xdr:row>33</xdr:row>
      <xdr:rowOff>114436</xdr:rowOff>
    </xdr:from>
    <xdr:to>
      <xdr:col>17</xdr:col>
      <xdr:colOff>914397</xdr:colOff>
      <xdr:row>37</xdr:row>
      <xdr:rowOff>191618</xdr:rowOff>
    </xdr:to>
    <xdr:sp macro="" textlink="">
      <xdr:nvSpPr>
        <xdr:cNvPr id="94" name="Rectangle: Rounded Corners 93">
          <a:extLst>
            <a:ext uri="{FF2B5EF4-FFF2-40B4-BE49-F238E27FC236}">
              <a16:creationId xmlns:a16="http://schemas.microsoft.com/office/drawing/2014/main" id="{00000000-0008-0000-0000-00005E000000}"/>
            </a:ext>
          </a:extLst>
        </xdr:cNvPr>
        <xdr:cNvSpPr/>
      </xdr:nvSpPr>
      <xdr:spPr>
        <a:xfrm>
          <a:off x="20514467" y="11211061"/>
          <a:ext cx="1795463" cy="1315432"/>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a:t>FM</a:t>
          </a:r>
          <a:r>
            <a:rPr lang="en-GB" sz="2000" baseline="0"/>
            <a:t> Lead Appointed Party </a:t>
          </a:r>
          <a:endParaRPr lang="en-GB" sz="2000"/>
        </a:p>
      </xdr:txBody>
    </xdr:sp>
    <xdr:clientData/>
  </xdr:twoCellAnchor>
  <xdr:twoCellAnchor>
    <xdr:from>
      <xdr:col>16</xdr:col>
      <xdr:colOff>694132</xdr:colOff>
      <xdr:row>25</xdr:row>
      <xdr:rowOff>21430</xdr:rowOff>
    </xdr:from>
    <xdr:to>
      <xdr:col>17</xdr:col>
      <xdr:colOff>301226</xdr:colOff>
      <xdr:row>29</xdr:row>
      <xdr:rowOff>104774</xdr:rowOff>
    </xdr:to>
    <xdr:sp macro="" textlink="">
      <xdr:nvSpPr>
        <xdr:cNvPr id="95" name="Arrow: Right 94">
          <a:extLst>
            <a:ext uri="{FF2B5EF4-FFF2-40B4-BE49-F238E27FC236}">
              <a16:creationId xmlns:a16="http://schemas.microsoft.com/office/drawing/2014/main" id="{00000000-0008-0000-0000-00005F000000}"/>
            </a:ext>
          </a:extLst>
        </xdr:cNvPr>
        <xdr:cNvSpPr/>
      </xdr:nvSpPr>
      <xdr:spPr>
        <a:xfrm rot="5400000">
          <a:off x="20708540" y="8974930"/>
          <a:ext cx="1321594" cy="654844"/>
        </a:xfrm>
        <a:prstGeom prst="righ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endParaRPr lang="en-GB" sz="2000">
            <a:solidFill>
              <a:srgbClr val="002060"/>
            </a:solidFill>
          </a:endParaRPr>
        </a:p>
      </xdr:txBody>
    </xdr:sp>
    <xdr:clientData/>
  </xdr:twoCellAnchor>
  <xdr:twoCellAnchor editAs="oneCell">
    <xdr:from>
      <xdr:col>19</xdr:col>
      <xdr:colOff>3197</xdr:colOff>
      <xdr:row>54</xdr:row>
      <xdr:rowOff>71435</xdr:rowOff>
    </xdr:from>
    <xdr:to>
      <xdr:col>22</xdr:col>
      <xdr:colOff>107493</xdr:colOff>
      <xdr:row>60</xdr:row>
      <xdr:rowOff>199659</xdr:rowOff>
    </xdr:to>
    <xdr:pic>
      <xdr:nvPicPr>
        <xdr:cNvPr id="96" name="Picture 95" descr="Scottish Procurement Policy Note - BIM">
          <a:hlinkClick xmlns:r="http://schemas.openxmlformats.org/officeDocument/2006/relationships" r:id="rId10"/>
          <a:extLst>
            <a:ext uri="{FF2B5EF4-FFF2-40B4-BE49-F238E27FC236}">
              <a16:creationId xmlns:a16="http://schemas.microsoft.com/office/drawing/2014/main" id="{00000000-0008-0000-0000-000060000000}"/>
            </a:ext>
          </a:extLst>
        </xdr:cNvPr>
        <xdr:cNvPicPr>
          <a:picLocks noChangeAspect="1" noChangeArrowheads="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56355" r="15059"/>
        <a:stretch/>
      </xdr:blipFill>
      <xdr:spPr bwMode="auto">
        <a:xfrm>
          <a:off x="22887010" y="18609468"/>
          <a:ext cx="1632719" cy="229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555699</xdr:colOff>
      <xdr:row>54</xdr:row>
      <xdr:rowOff>198430</xdr:rowOff>
    </xdr:from>
    <xdr:to>
      <xdr:col>38</xdr:col>
      <xdr:colOff>102703</xdr:colOff>
      <xdr:row>56</xdr:row>
      <xdr:rowOff>192319</xdr:rowOff>
    </xdr:to>
    <xdr:pic>
      <xdr:nvPicPr>
        <xdr:cNvPr id="97" name="Picture 96">
          <a:hlinkClick xmlns:r="http://schemas.openxmlformats.org/officeDocument/2006/relationships" r:id="rId12"/>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13"/>
        <a:stretch>
          <a:fillRect/>
        </a:stretch>
      </xdr:blipFill>
      <xdr:spPr>
        <a:xfrm>
          <a:off x="32047732" y="18736463"/>
          <a:ext cx="2764412" cy="751127"/>
        </a:xfrm>
        <a:prstGeom prst="rect">
          <a:avLst/>
        </a:prstGeom>
      </xdr:spPr>
    </xdr:pic>
    <xdr:clientData/>
  </xdr:twoCellAnchor>
  <xdr:twoCellAnchor>
    <xdr:from>
      <xdr:col>18</xdr:col>
      <xdr:colOff>0</xdr:colOff>
      <xdr:row>60</xdr:row>
      <xdr:rowOff>130967</xdr:rowOff>
    </xdr:from>
    <xdr:to>
      <xdr:col>22</xdr:col>
      <xdr:colOff>583407</xdr:colOff>
      <xdr:row>64</xdr:row>
      <xdr:rowOff>88103</xdr:rowOff>
    </xdr:to>
    <xdr:sp macro="" textlink="">
      <xdr:nvSpPr>
        <xdr:cNvPr id="98" name="TextBox 97">
          <a:extLst>
            <a:ext uri="{FF2B5EF4-FFF2-40B4-BE49-F238E27FC236}">
              <a16:creationId xmlns:a16="http://schemas.microsoft.com/office/drawing/2014/main" id="{00000000-0008-0000-0000-000062000000}"/>
            </a:ext>
          </a:extLst>
        </xdr:cNvPr>
        <xdr:cNvSpPr txBox="1"/>
      </xdr:nvSpPr>
      <xdr:spPr>
        <a:xfrm>
          <a:off x="22443283" y="20788312"/>
          <a:ext cx="2595562" cy="1040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000" b="1">
              <a:solidFill>
                <a:srgbClr val="002060"/>
              </a:solidFill>
            </a:rPr>
            <a:t>Scottish Government </a:t>
          </a:r>
        </a:p>
        <a:p>
          <a:pPr algn="ctr"/>
          <a:r>
            <a:rPr lang="en-GB" sz="2000" b="1">
              <a:solidFill>
                <a:srgbClr val="002060"/>
              </a:solidFill>
            </a:rPr>
            <a:t>Policy</a:t>
          </a:r>
        </a:p>
      </xdr:txBody>
    </xdr:sp>
    <xdr:clientData/>
  </xdr:twoCellAnchor>
  <xdr:twoCellAnchor editAs="oneCell">
    <xdr:from>
      <xdr:col>23</xdr:col>
      <xdr:colOff>524837</xdr:colOff>
      <xdr:row>54</xdr:row>
      <xdr:rowOff>200603</xdr:rowOff>
    </xdr:from>
    <xdr:to>
      <xdr:col>26</xdr:col>
      <xdr:colOff>345280</xdr:colOff>
      <xdr:row>60</xdr:row>
      <xdr:rowOff>141841</xdr:rowOff>
    </xdr:to>
    <xdr:pic>
      <xdr:nvPicPr>
        <xdr:cNvPr id="99" name="Picture 98">
          <a:hlinkClick xmlns:r="http://schemas.openxmlformats.org/officeDocument/2006/relationships" r:id="rId14"/>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15"/>
        <a:stretch>
          <a:fillRect/>
        </a:stretch>
      </xdr:blipFill>
      <xdr:spPr>
        <a:xfrm>
          <a:off x="25587495" y="18738636"/>
          <a:ext cx="1749255" cy="2106134"/>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34</xdr:col>
      <xdr:colOff>313892</xdr:colOff>
      <xdr:row>56</xdr:row>
      <xdr:rowOff>258076</xdr:rowOff>
    </xdr:from>
    <xdr:to>
      <xdr:col>37</xdr:col>
      <xdr:colOff>621845</xdr:colOff>
      <xdr:row>60</xdr:row>
      <xdr:rowOff>154129</xdr:rowOff>
    </xdr:to>
    <xdr:pic>
      <xdr:nvPicPr>
        <xdr:cNvPr id="100" name="Picture 99">
          <a:hlinkClick xmlns:r="http://schemas.openxmlformats.org/officeDocument/2006/relationships" r:id="rId12"/>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16"/>
        <a:stretch>
          <a:fillRect/>
        </a:stretch>
      </xdr:blipFill>
      <xdr:spPr>
        <a:xfrm>
          <a:off x="32448862" y="19558109"/>
          <a:ext cx="2234045" cy="1300990"/>
        </a:xfrm>
        <a:prstGeom prst="rect">
          <a:avLst/>
        </a:prstGeom>
      </xdr:spPr>
    </xdr:pic>
    <xdr:clientData/>
  </xdr:twoCellAnchor>
  <xdr:twoCellAnchor>
    <xdr:from>
      <xdr:col>34</xdr:col>
      <xdr:colOff>90704</xdr:colOff>
      <xdr:row>60</xdr:row>
      <xdr:rowOff>158887</xdr:rowOff>
    </xdr:from>
    <xdr:to>
      <xdr:col>38</xdr:col>
      <xdr:colOff>428625</xdr:colOff>
      <xdr:row>63</xdr:row>
      <xdr:rowOff>159542</xdr:rowOff>
    </xdr:to>
    <xdr:sp macro="" textlink="">
      <xdr:nvSpPr>
        <xdr:cNvPr id="101" name="TextBox 100">
          <a:extLst>
            <a:ext uri="{FF2B5EF4-FFF2-40B4-BE49-F238E27FC236}">
              <a16:creationId xmlns:a16="http://schemas.microsoft.com/office/drawing/2014/main" id="{00000000-0008-0000-0000-000065000000}"/>
            </a:ext>
          </a:extLst>
        </xdr:cNvPr>
        <xdr:cNvSpPr txBox="1"/>
      </xdr:nvSpPr>
      <xdr:spPr>
        <a:xfrm>
          <a:off x="32261392" y="20816232"/>
          <a:ext cx="2909671" cy="8221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000" b="1">
              <a:solidFill>
                <a:srgbClr val="002060"/>
              </a:solidFill>
            </a:rPr>
            <a:t>UK</a:t>
          </a:r>
          <a:r>
            <a:rPr lang="en-GB" sz="2000" b="1" baseline="0">
              <a:solidFill>
                <a:srgbClr val="002060"/>
              </a:solidFill>
            </a:rPr>
            <a:t> BIM Alliance Standards &amp; Guidance</a:t>
          </a:r>
          <a:endParaRPr lang="en-GB" sz="2000" b="1">
            <a:solidFill>
              <a:srgbClr val="002060"/>
            </a:solidFill>
          </a:endParaRPr>
        </a:p>
      </xdr:txBody>
    </xdr:sp>
    <xdr:clientData/>
  </xdr:twoCellAnchor>
  <xdr:twoCellAnchor>
    <xdr:from>
      <xdr:col>23</xdr:col>
      <xdr:colOff>241151</xdr:colOff>
      <xdr:row>60</xdr:row>
      <xdr:rowOff>207379</xdr:rowOff>
    </xdr:from>
    <xdr:to>
      <xdr:col>27</xdr:col>
      <xdr:colOff>238124</xdr:colOff>
      <xdr:row>63</xdr:row>
      <xdr:rowOff>195261</xdr:rowOff>
    </xdr:to>
    <xdr:sp macro="" textlink="">
      <xdr:nvSpPr>
        <xdr:cNvPr id="102" name="TextBox 101">
          <a:extLst>
            <a:ext uri="{FF2B5EF4-FFF2-40B4-BE49-F238E27FC236}">
              <a16:creationId xmlns:a16="http://schemas.microsoft.com/office/drawing/2014/main" id="{00000000-0008-0000-0000-000066000000}"/>
            </a:ext>
          </a:extLst>
        </xdr:cNvPr>
        <xdr:cNvSpPr txBox="1"/>
      </xdr:nvSpPr>
      <xdr:spPr>
        <a:xfrm>
          <a:off x="25339526" y="20864724"/>
          <a:ext cx="2568723" cy="80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000" b="1">
              <a:solidFill>
                <a:srgbClr val="002060"/>
              </a:solidFill>
            </a:rPr>
            <a:t>SFT</a:t>
          </a:r>
          <a:r>
            <a:rPr lang="en-GB" sz="2000" b="1" baseline="0">
              <a:solidFill>
                <a:srgbClr val="002060"/>
              </a:solidFill>
            </a:rPr>
            <a:t> </a:t>
          </a:r>
          <a:r>
            <a:rPr lang="en-GB" sz="2000" b="1">
              <a:solidFill>
                <a:srgbClr val="002060"/>
              </a:solidFill>
            </a:rPr>
            <a:t>BIM Guidance</a:t>
          </a:r>
        </a:p>
        <a:p>
          <a:pPr algn="ctr"/>
          <a:r>
            <a:rPr lang="en-GB" sz="2000" b="1">
              <a:solidFill>
                <a:srgbClr val="002060"/>
              </a:solidFill>
            </a:rPr>
            <a:t> Portal</a:t>
          </a:r>
        </a:p>
      </xdr:txBody>
    </xdr:sp>
    <xdr:clientData/>
  </xdr:twoCellAnchor>
  <xdr:twoCellAnchor>
    <xdr:from>
      <xdr:col>28</xdr:col>
      <xdr:colOff>108672</xdr:colOff>
      <xdr:row>60</xdr:row>
      <xdr:rowOff>230323</xdr:rowOff>
    </xdr:from>
    <xdr:to>
      <xdr:col>33</xdr:col>
      <xdr:colOff>392907</xdr:colOff>
      <xdr:row>64</xdr:row>
      <xdr:rowOff>16667</xdr:rowOff>
    </xdr:to>
    <xdr:sp macro="" textlink="">
      <xdr:nvSpPr>
        <xdr:cNvPr id="103" name="TextBox 102">
          <a:extLst>
            <a:ext uri="{FF2B5EF4-FFF2-40B4-BE49-F238E27FC236}">
              <a16:creationId xmlns:a16="http://schemas.microsoft.com/office/drawing/2014/main" id="{00000000-0008-0000-0000-000067000000}"/>
            </a:ext>
          </a:extLst>
        </xdr:cNvPr>
        <xdr:cNvSpPr txBox="1"/>
      </xdr:nvSpPr>
      <xdr:spPr>
        <a:xfrm>
          <a:off x="28421735" y="20887668"/>
          <a:ext cx="3498922" cy="869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000" b="1">
              <a:solidFill>
                <a:srgbClr val="002060"/>
              </a:solidFill>
            </a:rPr>
            <a:t>SFT Standard Information Management Plan</a:t>
          </a:r>
        </a:p>
      </xdr:txBody>
    </xdr:sp>
    <xdr:clientData/>
  </xdr:twoCellAnchor>
  <xdr:twoCellAnchor editAs="oneCell">
    <xdr:from>
      <xdr:col>29</xdr:col>
      <xdr:colOff>204721</xdr:colOff>
      <xdr:row>54</xdr:row>
      <xdr:rowOff>192512</xdr:rowOff>
    </xdr:from>
    <xdr:to>
      <xdr:col>32</xdr:col>
      <xdr:colOff>371134</xdr:colOff>
      <xdr:row>60</xdr:row>
      <xdr:rowOff>230978</xdr:rowOff>
    </xdr:to>
    <xdr:pic>
      <xdr:nvPicPr>
        <xdr:cNvPr id="104" name="Picture 103">
          <a:hlinkClick xmlns:r="http://schemas.openxmlformats.org/officeDocument/2006/relationships" r:id="rId17"/>
          <a:extLst>
            <a:ext uri="{FF2B5EF4-FFF2-40B4-BE49-F238E27FC236}">
              <a16:creationId xmlns:a16="http://schemas.microsoft.com/office/drawing/2014/main" id="{00000000-0008-0000-0000-000068000000}"/>
            </a:ext>
          </a:extLst>
        </xdr:cNvPr>
        <xdr:cNvPicPr>
          <a:picLocks noChangeAspect="1"/>
        </xdr:cNvPicPr>
      </xdr:nvPicPr>
      <xdr:blipFill rotWithShape="1">
        <a:blip xmlns:r="http://schemas.openxmlformats.org/officeDocument/2006/relationships" r:embed="rId18"/>
        <a:srcRect l="7558" r="2051"/>
        <a:stretch/>
      </xdr:blipFill>
      <xdr:spPr>
        <a:xfrm>
          <a:off x="29125004" y="18730545"/>
          <a:ext cx="2093184" cy="2205403"/>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16</xdr:col>
      <xdr:colOff>882259</xdr:colOff>
      <xdr:row>31</xdr:row>
      <xdr:rowOff>249819</xdr:rowOff>
    </xdr:from>
    <xdr:to>
      <xdr:col>17</xdr:col>
      <xdr:colOff>126211</xdr:colOff>
      <xdr:row>34</xdr:row>
      <xdr:rowOff>29552</xdr:rowOff>
    </xdr:to>
    <xdr:sp macro="" textlink="">
      <xdr:nvSpPr>
        <xdr:cNvPr id="105" name="Arrow: Left-Right 104">
          <a:extLst>
            <a:ext uri="{FF2B5EF4-FFF2-40B4-BE49-F238E27FC236}">
              <a16:creationId xmlns:a16="http://schemas.microsoft.com/office/drawing/2014/main" id="{00000000-0008-0000-0000-000069000000}"/>
            </a:ext>
          </a:extLst>
        </xdr:cNvPr>
        <xdr:cNvSpPr/>
      </xdr:nvSpPr>
      <xdr:spPr>
        <a:xfrm rot="16200000">
          <a:off x="21021682" y="10935679"/>
          <a:ext cx="708421" cy="291702"/>
        </a:xfrm>
        <a:prstGeom prst="leftRightArrow">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15</xdr:col>
      <xdr:colOff>11906</xdr:colOff>
      <xdr:row>5</xdr:row>
      <xdr:rowOff>631031</xdr:rowOff>
    </xdr:from>
    <xdr:to>
      <xdr:col>17</xdr:col>
      <xdr:colOff>809624</xdr:colOff>
      <xdr:row>12</xdr:row>
      <xdr:rowOff>288131</xdr:rowOff>
    </xdr:to>
    <xdr:sp macro="" textlink="">
      <xdr:nvSpPr>
        <xdr:cNvPr id="106" name="TextBox 105">
          <a:extLst>
            <a:ext uri="{FF2B5EF4-FFF2-40B4-BE49-F238E27FC236}">
              <a16:creationId xmlns:a16="http://schemas.microsoft.com/office/drawing/2014/main" id="{00000000-0008-0000-0000-00006A000000}"/>
            </a:ext>
          </a:extLst>
        </xdr:cNvPr>
        <xdr:cNvSpPr txBox="1"/>
      </xdr:nvSpPr>
      <xdr:spPr>
        <a:xfrm>
          <a:off x="18716626" y="1345406"/>
          <a:ext cx="3488531" cy="275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3000" b="1" u="sng" baseline="0">
              <a:solidFill>
                <a:srgbClr val="002060"/>
              </a:solidFill>
            </a:rPr>
            <a:t>INFORMATION MANAGEMENT PARTIES</a:t>
          </a:r>
        </a:p>
        <a:p>
          <a:endParaRPr lang="en-GB" sz="1100"/>
        </a:p>
      </xdr:txBody>
    </xdr:sp>
    <xdr:clientData/>
  </xdr:twoCellAnchor>
  <xdr:twoCellAnchor>
    <xdr:from>
      <xdr:col>13</xdr:col>
      <xdr:colOff>816767</xdr:colOff>
      <xdr:row>2</xdr:row>
      <xdr:rowOff>-1</xdr:rowOff>
    </xdr:from>
    <xdr:to>
      <xdr:col>18</xdr:col>
      <xdr:colOff>380996</xdr:colOff>
      <xdr:row>3</xdr:row>
      <xdr:rowOff>250029</xdr:rowOff>
    </xdr:to>
    <xdr:sp macro="" textlink="$D$8">
      <xdr:nvSpPr>
        <xdr:cNvPr id="108" name="TextBox 24">
          <a:extLst>
            <a:ext uri="{FF2B5EF4-FFF2-40B4-BE49-F238E27FC236}">
              <a16:creationId xmlns:a16="http://schemas.microsoft.com/office/drawing/2014/main" id="{00000000-0008-0000-0000-00006C000000}"/>
            </a:ext>
          </a:extLst>
        </xdr:cNvPr>
        <xdr:cNvSpPr txBox="1"/>
      </xdr:nvSpPr>
      <xdr:spPr>
        <a:xfrm rot="10800000" flipV="1">
          <a:off x="16592550" y="95249"/>
          <a:ext cx="6231729" cy="559593"/>
        </a:xfrm>
        <a:prstGeom prst="rect">
          <a:avLst/>
        </a:prstGeom>
        <a:noFill/>
        <a:ln w="9525" cmpd="sng">
          <a:noFill/>
        </a:ln>
        <a:effectLst/>
        <a:scene3d>
          <a:camera prst="orthographicFront"/>
          <a:lightRig rig="threePt" dir="t"/>
        </a:scene3d>
        <a:sp3d>
          <a:bevelT/>
        </a:sp3d>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fld id="{4C5A08D1-DF60-4A6C-AD71-F106BA05DCAE}" type="TxLink">
            <a:rPr kumimoji="0" lang="en-US" sz="35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rPr>
            <a:pPr marL="0" marR="0" lvl="0" indent="0" algn="l" defTabSz="914400" eaLnBrk="1" fontAlgn="auto" latinLnBrk="0" hangingPunct="1">
              <a:lnSpc>
                <a:spcPct val="100000"/>
              </a:lnSpc>
              <a:spcBef>
                <a:spcPts val="0"/>
              </a:spcBef>
              <a:spcAft>
                <a:spcPts val="0"/>
              </a:spcAft>
              <a:buClrTx/>
              <a:buSzTx/>
              <a:buFontTx/>
              <a:buNone/>
              <a:tabLst/>
              <a:defRPr/>
            </a:pPr>
            <a:t>0</a:t>
          </a:fld>
          <a:endParaRPr kumimoji="0" lang="en-US" sz="3500" b="1" i="0" u="none" strike="noStrike" kern="0" cap="none" spc="0" normalizeH="0" baseline="0" noProof="0">
            <a:ln w="0"/>
            <a:solidFill>
              <a:schemeClr val="bg1"/>
            </a:solidFill>
            <a:effectLst>
              <a:outerShdw blurRad="38100" dist="19050" dir="2700000" algn="tl" rotWithShape="0">
                <a:schemeClr val="dk1">
                  <a:alpha val="40000"/>
                </a:schemeClr>
              </a:outerShdw>
            </a:effectLst>
            <a:uLnTx/>
            <a:uFillTx/>
            <a:latin typeface="Arial"/>
            <a:ea typeface="+mn-ea"/>
            <a:cs typeface="Arial"/>
          </a:endParaRPr>
        </a:p>
      </xdr:txBody>
    </xdr:sp>
    <xdr:clientData/>
  </xdr:twoCellAnchor>
  <xdr:twoCellAnchor>
    <xdr:from>
      <xdr:col>19</xdr:col>
      <xdr:colOff>114732</xdr:colOff>
      <xdr:row>5</xdr:row>
      <xdr:rowOff>404813</xdr:rowOff>
    </xdr:from>
    <xdr:to>
      <xdr:col>55</xdr:col>
      <xdr:colOff>59316</xdr:colOff>
      <xdr:row>37</xdr:row>
      <xdr:rowOff>305233</xdr:rowOff>
    </xdr:to>
    <mc:AlternateContent xmlns:mc="http://schemas.openxmlformats.org/markup-compatibility/2006">
      <mc:Choice xmlns:cx1="http://schemas.microsoft.com/office/drawing/2015/9/8/chartex" Requires="cx1">
        <xdr:graphicFrame macro="">
          <xdr:nvGraphicFramePr>
            <xdr:cNvPr id="109" name="Chart 108">
              <a:extLst>
                <a:ext uri="{FF2B5EF4-FFF2-40B4-BE49-F238E27FC236}">
                  <a16:creationId xmlns:a16="http://schemas.microsoft.com/office/drawing/2014/main" id="{00000000-0008-0000-0000-00006D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9"/>
            </a:graphicData>
          </a:graphic>
        </xdr:graphicFrame>
      </mc:Choice>
      <mc:Fallback>
        <xdr:sp macro="" textlink="">
          <xdr:nvSpPr>
            <xdr:cNvPr id="0" name=""/>
            <xdr:cNvSpPr>
              <a:spLocks noTextEdit="1"/>
            </xdr:cNvSpPr>
          </xdr:nvSpPr>
          <xdr:spPr>
            <a:xfrm>
              <a:off x="23393832" y="1116467"/>
              <a:ext cx="14124588" cy="11523641"/>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oneCellAnchor>
    <xdr:from>
      <xdr:col>38</xdr:col>
      <xdr:colOff>179710</xdr:colOff>
      <xdr:row>49</xdr:row>
      <xdr:rowOff>327492</xdr:rowOff>
    </xdr:from>
    <xdr:ext cx="477509" cy="477870"/>
    <xdr:pic>
      <xdr:nvPicPr>
        <xdr:cNvPr id="110" name="Graphic 109" descr="Download from cloud">
          <a:hlinkClick xmlns:r="http://schemas.openxmlformats.org/officeDocument/2006/relationships" r:id="rId3"/>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86430" y="16960525"/>
          <a:ext cx="477509" cy="477870"/>
        </a:xfrm>
        <a:prstGeom prst="rect">
          <a:avLst/>
        </a:prstGeom>
      </xdr:spPr>
    </xdr:pic>
    <xdr:clientData/>
  </xdr:oneCellAnchor>
  <xdr:oneCellAnchor>
    <xdr:from>
      <xdr:col>38</xdr:col>
      <xdr:colOff>182653</xdr:colOff>
      <xdr:row>50</xdr:row>
      <xdr:rowOff>370355</xdr:rowOff>
    </xdr:from>
    <xdr:ext cx="472747" cy="472964"/>
    <xdr:pic>
      <xdr:nvPicPr>
        <xdr:cNvPr id="115" name="Graphic 114" descr="Download from cloud">
          <a:hlinkClick xmlns:r="http://schemas.openxmlformats.org/officeDocument/2006/relationships" r:id="rId3"/>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89373" y="15384138"/>
          <a:ext cx="472747" cy="472964"/>
        </a:xfrm>
        <a:prstGeom prst="rect">
          <a:avLst/>
        </a:prstGeom>
      </xdr:spPr>
    </xdr:pic>
    <xdr:clientData/>
  </xdr:oneCellAnchor>
  <xdr:oneCellAnchor>
    <xdr:from>
      <xdr:col>38</xdr:col>
      <xdr:colOff>186016</xdr:colOff>
      <xdr:row>45</xdr:row>
      <xdr:rowOff>368113</xdr:rowOff>
    </xdr:from>
    <xdr:ext cx="472747" cy="472965"/>
    <xdr:pic>
      <xdr:nvPicPr>
        <xdr:cNvPr id="117" name="Graphic 116" descr="Download from cloud">
          <a:hlinkClick xmlns:r="http://schemas.openxmlformats.org/officeDocument/2006/relationships" r:id="rId3"/>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892736" y="14596083"/>
          <a:ext cx="472747" cy="472965"/>
        </a:xfrm>
        <a:prstGeom prst="rect">
          <a:avLst/>
        </a:prstGeom>
      </xdr:spPr>
    </xdr:pic>
    <xdr:clientData/>
  </xdr:oneCellAnchor>
  <xdr:twoCellAnchor>
    <xdr:from>
      <xdr:col>7</xdr:col>
      <xdr:colOff>567099</xdr:colOff>
      <xdr:row>16</xdr:row>
      <xdr:rowOff>322968</xdr:rowOff>
    </xdr:from>
    <xdr:to>
      <xdr:col>8</xdr:col>
      <xdr:colOff>595114</xdr:colOff>
      <xdr:row>17</xdr:row>
      <xdr:rowOff>280947</xdr:rowOff>
    </xdr:to>
    <xdr:sp macro="" textlink="">
      <xdr:nvSpPr>
        <xdr:cNvPr id="12" name="Rectangle: Rounded Corners 11">
          <a:hlinkClick xmlns:r="http://schemas.openxmlformats.org/officeDocument/2006/relationships" r:id="rId10"/>
          <a:extLst>
            <a:ext uri="{FF2B5EF4-FFF2-40B4-BE49-F238E27FC236}">
              <a16:creationId xmlns:a16="http://schemas.microsoft.com/office/drawing/2014/main" id="{00000000-0008-0000-0000-00000C000000}"/>
            </a:ext>
          </a:extLst>
        </xdr:cNvPr>
        <xdr:cNvSpPr/>
      </xdr:nvSpPr>
      <xdr:spPr>
        <a:xfrm>
          <a:off x="11221492" y="5779433"/>
          <a:ext cx="953300" cy="366192"/>
        </a:xfrm>
        <a:prstGeom prst="roundRect">
          <a:avLst/>
        </a:prstGeom>
        <a:solidFill>
          <a:schemeClr val="accent5">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GB" sz="1800" b="1"/>
            <a:t>Link</a:t>
          </a:r>
        </a:p>
      </xdr:txBody>
    </xdr:sp>
    <xdr:clientData/>
  </xdr:twoCellAnchor>
  <xdr:twoCellAnchor editAs="oneCell">
    <xdr:from>
      <xdr:col>2</xdr:col>
      <xdr:colOff>1139990</xdr:colOff>
      <xdr:row>64</xdr:row>
      <xdr:rowOff>38524</xdr:rowOff>
    </xdr:from>
    <xdr:to>
      <xdr:col>2</xdr:col>
      <xdr:colOff>2526127</xdr:colOff>
      <xdr:row>64</xdr:row>
      <xdr:rowOff>540349</xdr:rowOff>
    </xdr:to>
    <xdr:pic>
      <xdr:nvPicPr>
        <xdr:cNvPr id="111" name="Picture 110">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405455" y="21701097"/>
          <a:ext cx="1383416" cy="499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952499</xdr:colOff>
      <xdr:row>0</xdr:row>
      <xdr:rowOff>1</xdr:rowOff>
    </xdr:from>
    <xdr:to>
      <xdr:col>12</xdr:col>
      <xdr:colOff>8659</xdr:colOff>
      <xdr:row>3</xdr:row>
      <xdr:rowOff>16</xdr:rowOff>
    </xdr:to>
    <xdr:pic>
      <xdr:nvPicPr>
        <xdr:cNvPr id="4" name="irc_mi" descr="http://numbers2015.scottishfuturestrust.org.uk/wp-content/themes/sft/img/logo_blue.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91114" y="1"/>
          <a:ext cx="2407227" cy="813970"/>
        </a:xfrm>
        <a:prstGeom prst="rect">
          <a:avLst/>
        </a:prstGeom>
        <a:solidFill>
          <a:schemeClr val="bg1"/>
        </a:solidFill>
      </xdr:spPr>
    </xdr:pic>
    <xdr:clientData/>
  </xdr:twoCellAnchor>
  <xdr:twoCellAnchor editAs="oneCell">
    <xdr:from>
      <xdr:col>0</xdr:col>
      <xdr:colOff>38421</xdr:colOff>
      <xdr:row>87</xdr:row>
      <xdr:rowOff>12807</xdr:rowOff>
    </xdr:from>
    <xdr:to>
      <xdr:col>1</xdr:col>
      <xdr:colOff>535520</xdr:colOff>
      <xdr:row>88</xdr:row>
      <xdr:rowOff>151993</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421" y="18480101"/>
          <a:ext cx="900511" cy="324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rankle/Desktop/Copy%20of%20Book%20Sales%20Demo%20v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ankle/Desktop/Waterfal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5"/>
      <sheetName val="Waterfall"/>
      <sheetName val="Treemap"/>
      <sheetName val="Histogram"/>
      <sheetName val="Box &amp; Whisker"/>
      <sheetName val="Pareto"/>
      <sheetName val="Time Grouping"/>
      <sheetName val="Forecasting"/>
      <sheetName val="Sheet4"/>
      <sheetName val="Sheet2"/>
      <sheetName val="Sheet3"/>
      <sheetName val="Forecasting (2)"/>
      <sheetName val="Sheet1"/>
      <sheetName val="Power Map"/>
      <sheetName val=" Forecast Model - Childrens"/>
      <sheetName val="ORIGINAL SHEETS FOLLOW"/>
      <sheetName val="HistoricalYearly"/>
      <sheetName val="MonthlySales"/>
      <sheetName val="WeeklySales"/>
      <sheetName val="EmployeeData1"/>
      <sheetName val="EmployeeData3"/>
      <sheetName val="FloorPlan"/>
    </sheetNames>
    <sheetDataSet>
      <sheetData sheetId="0"/>
      <sheetData sheetId="1">
        <row r="30">
          <cell r="B30" t="str">
            <v>Gross Revenue</v>
          </cell>
        </row>
      </sheetData>
      <sheetData sheetId="2">
        <row r="8">
          <cell r="A8" t="str">
            <v>Arts &amp; Photography</v>
          </cell>
        </row>
      </sheetData>
      <sheetData sheetId="3">
        <row r="12">
          <cell r="C12">
            <v>62.841125730952896</v>
          </cell>
        </row>
      </sheetData>
      <sheetData sheetId="4">
        <row r="11">
          <cell r="C11" t="str">
            <v>Children's</v>
          </cell>
        </row>
      </sheetData>
      <sheetData sheetId="5">
        <row r="13">
          <cell r="C13" t="str">
            <v>Defect</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
          <cell r="B6" t="str">
            <v>Entire_Year</v>
          </cell>
        </row>
        <row r="59">
          <cell r="DS59" t="str">
            <v>Arts &amp; Photography</v>
          </cell>
        </row>
        <row r="60">
          <cell r="DS60" t="str">
            <v>Children's Books</v>
          </cell>
        </row>
        <row r="61">
          <cell r="DS61" t="str">
            <v>Computers &amp; Internet</v>
          </cell>
        </row>
        <row r="62">
          <cell r="DS62" t="str">
            <v>History</v>
          </cell>
        </row>
        <row r="63">
          <cell r="DS63" t="str">
            <v>Mystery &amp; Thrillers</v>
          </cell>
        </row>
        <row r="64">
          <cell r="DS64" t="str">
            <v>Nonfiction</v>
          </cell>
        </row>
        <row r="65">
          <cell r="DS65" t="str">
            <v>Periodicals</v>
          </cell>
        </row>
        <row r="66">
          <cell r="DS66" t="str">
            <v>Romance</v>
          </cell>
        </row>
        <row r="67">
          <cell r="DS67" t="str">
            <v>Science Fiction &amp; Fantasy</v>
          </cell>
        </row>
        <row r="68">
          <cell r="DS68" t="str">
            <v>Sports</v>
          </cell>
        </row>
        <row r="72">
          <cell r="DV72">
            <v>1</v>
          </cell>
          <cell r="DW72">
            <v>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terfall"/>
      <sheetName val="Waterfall (2)"/>
    </sheetNames>
    <definedNames>
      <definedName name="NumYears" refersTo="#REF!"/>
      <definedName name="StartYear" refersTo="#REF!"/>
    </defined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creativecommons.org/licenses/by-nd/4.0/" TargetMode="External"/><Relationship Id="rId1" Type="http://schemas.openxmlformats.org/officeDocument/2006/relationships/hyperlink" Target="mailto:bimdeliverygroup@scottishfuturestrust.org.uk"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architecture.com/-/media/GatherContent/Test-resources-page/Additional-Documents/2020RIBAPlanofWorktemplatepdf.pdf" TargetMode="External"/><Relationship Id="rId7" Type="http://schemas.openxmlformats.org/officeDocument/2006/relationships/printerSettings" Target="../printerSettings/printerSettings2.bin"/><Relationship Id="rId2" Type="http://schemas.openxmlformats.org/officeDocument/2006/relationships/hyperlink" Target="https://www.architecture.com/-/media/GatherContent/Test-resources-page/Additional-Documents/2020RIBAPlanofWorktemplatepdf.pdf" TargetMode="External"/><Relationship Id="rId1" Type="http://schemas.openxmlformats.org/officeDocument/2006/relationships/hyperlink" Target="https://www.gov.scot/publications/national-public-bodies-directory/" TargetMode="External"/><Relationship Id="rId6" Type="http://schemas.openxmlformats.org/officeDocument/2006/relationships/hyperlink" Target="mailto:bimdeliverygroup@scottishfuturestrust.org.uk" TargetMode="External"/><Relationship Id="rId5" Type="http://schemas.openxmlformats.org/officeDocument/2006/relationships/hyperlink" Target="http://creativecommons.org/licenses/by-nd/4.0/" TargetMode="External"/><Relationship Id="rId4" Type="http://schemas.openxmlformats.org/officeDocument/2006/relationships/hyperlink" Target="https://www.architecture.com/-/media/GatherContent/Test-resources-page/Additional-Documents/2020RIBAPlanofWorktemplatepdf.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65A6-1CF9-4A08-A70F-98BE5E183936}">
  <sheetPr codeName="Sheet9">
    <tabColor theme="9" tint="-0.499984740745262"/>
  </sheetPr>
  <dimension ref="A1:BC98"/>
  <sheetViews>
    <sheetView showGridLines="0" showZeros="0" tabSelected="1" view="pageBreakPreview" topLeftCell="A2" zoomScale="35" zoomScaleNormal="55" zoomScaleSheetLayoutView="35" zoomScalePageLayoutView="80" workbookViewId="0">
      <selection activeCell="O66" sqref="O66"/>
    </sheetView>
  </sheetViews>
  <sheetFormatPr defaultColWidth="8.53515625" defaultRowHeight="14.15" x14ac:dyDescent="0.35"/>
  <cols>
    <col min="1" max="1" width="8.3046875" style="1" customWidth="1"/>
    <col min="2" max="2" width="9.53515625" style="1" customWidth="1"/>
    <col min="3" max="3" width="42.15234375" style="1" customWidth="1"/>
    <col min="4" max="4" width="42.3046875" style="1" customWidth="1"/>
    <col min="5" max="5" width="18.69140625" style="1" customWidth="1"/>
    <col min="6" max="6" width="16.53515625" style="1" customWidth="1"/>
    <col min="7" max="14" width="13" style="1" customWidth="1"/>
    <col min="15" max="15" width="28" style="1" customWidth="1"/>
    <col min="16" max="16" width="23" style="1" customWidth="1"/>
    <col min="17" max="17" width="14.53515625" style="1" customWidth="1"/>
    <col min="18" max="18" width="14.69140625" style="1" customWidth="1"/>
    <col min="19" max="19" width="6.69140625" style="1" customWidth="1"/>
    <col min="20" max="20" width="5.3828125" style="1" customWidth="1"/>
    <col min="21" max="21" width="7.15234375" style="1" customWidth="1"/>
    <col min="22" max="38" width="9" style="1" customWidth="1"/>
    <col min="39" max="39" width="11.3046875" style="1" customWidth="1"/>
    <col min="40" max="40" width="6.3828125" style="1" customWidth="1"/>
    <col min="41" max="41" width="8.84375" style="1" hidden="1" customWidth="1"/>
    <col min="42" max="44" width="10.69140625" style="1" hidden="1" customWidth="1"/>
    <col min="45" max="48" width="8.53515625" style="1" hidden="1" customWidth="1"/>
    <col min="49" max="50" width="10.69140625" style="1" hidden="1" customWidth="1"/>
    <col min="51" max="53" width="8.53515625" style="1" hidden="1" customWidth="1"/>
    <col min="54" max="16384" width="8.53515625" style="1"/>
  </cols>
  <sheetData>
    <row r="1" spans="1:51" ht="5.25" hidden="1" customHeight="1" thickBot="1" x14ac:dyDescent="0.4">
      <c r="A1" s="396"/>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97"/>
    </row>
    <row r="2" spans="1:51" ht="7.5" customHeight="1" thickTop="1" x14ac:dyDescent="0.35">
      <c r="A2" s="398"/>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399"/>
    </row>
    <row r="3" spans="1:51" ht="24" customHeight="1" x14ac:dyDescent="0.55000000000000004">
      <c r="A3" s="573" t="s">
        <v>161</v>
      </c>
      <c r="B3" s="574"/>
      <c r="C3" s="574"/>
      <c r="D3" s="574"/>
      <c r="E3" s="574"/>
      <c r="F3" s="574"/>
      <c r="G3" s="574"/>
      <c r="H3" s="574"/>
      <c r="I3" s="574"/>
      <c r="J3" s="574"/>
      <c r="K3" s="574"/>
      <c r="L3" s="574"/>
      <c r="M3" s="574"/>
      <c r="N3" s="574"/>
      <c r="O3" s="574"/>
      <c r="P3" s="574"/>
      <c r="Q3" s="574"/>
      <c r="R3" s="574"/>
      <c r="S3" s="574"/>
      <c r="T3" s="574"/>
      <c r="U3" s="574"/>
      <c r="V3" s="574"/>
      <c r="W3" s="205"/>
      <c r="X3" s="205"/>
      <c r="Y3" s="205"/>
      <c r="Z3" s="205"/>
      <c r="AA3" s="205"/>
      <c r="AB3" s="205"/>
      <c r="AC3" s="205"/>
      <c r="AD3" s="205"/>
      <c r="AE3" s="586" t="s">
        <v>20</v>
      </c>
      <c r="AF3" s="587"/>
      <c r="AG3" s="587"/>
      <c r="AH3" s="588">
        <f>Inputs!C22</f>
        <v>0</v>
      </c>
      <c r="AI3" s="589"/>
      <c r="AJ3" s="589"/>
      <c r="AK3" s="205"/>
      <c r="AL3" s="205"/>
      <c r="AM3" s="205"/>
      <c r="AN3" s="400"/>
    </row>
    <row r="4" spans="1:51" ht="24.75" customHeight="1" thickBot="1" x14ac:dyDescent="0.6">
      <c r="A4" s="575"/>
      <c r="B4" s="574"/>
      <c r="C4" s="574"/>
      <c r="D4" s="574"/>
      <c r="E4" s="574"/>
      <c r="F4" s="574"/>
      <c r="G4" s="574"/>
      <c r="H4" s="574"/>
      <c r="I4" s="574"/>
      <c r="J4" s="574"/>
      <c r="K4" s="574"/>
      <c r="L4" s="574"/>
      <c r="M4" s="574"/>
      <c r="N4" s="574"/>
      <c r="O4" s="574"/>
      <c r="P4" s="574"/>
      <c r="Q4" s="574"/>
      <c r="R4" s="574"/>
      <c r="S4" s="574"/>
      <c r="T4" s="574"/>
      <c r="U4" s="574"/>
      <c r="V4" s="574"/>
      <c r="W4" s="395"/>
      <c r="X4" s="395"/>
      <c r="Y4" s="395"/>
      <c r="Z4" s="395"/>
      <c r="AA4" s="395"/>
      <c r="AB4" s="395"/>
      <c r="AC4" s="395"/>
      <c r="AD4" s="395"/>
      <c r="AE4" s="206"/>
      <c r="AF4" s="206"/>
      <c r="AG4" s="207"/>
      <c r="AH4" s="590"/>
      <c r="AI4" s="591"/>
      <c r="AJ4" s="591"/>
      <c r="AK4" s="205"/>
      <c r="AL4" s="205"/>
      <c r="AM4" s="205"/>
      <c r="AN4" s="400"/>
    </row>
    <row r="5" spans="1:51" s="3" customFormat="1" ht="7.5" hidden="1" customHeight="1" thickBot="1" x14ac:dyDescent="0.4">
      <c r="A5" s="401"/>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9"/>
      <c r="AL5" s="210"/>
      <c r="AM5" s="210"/>
      <c r="AN5" s="402"/>
    </row>
    <row r="6" spans="1:51" ht="52.5" customHeight="1" thickBot="1" x14ac:dyDescent="0.4">
      <c r="A6" s="605" t="s">
        <v>55</v>
      </c>
      <c r="B6" s="606"/>
      <c r="C6" s="606"/>
      <c r="D6" s="606"/>
      <c r="E6" s="606"/>
      <c r="F6" s="606"/>
      <c r="G6" s="606"/>
      <c r="H6" s="606"/>
      <c r="I6" s="607"/>
      <c r="J6" s="607"/>
      <c r="K6" s="607"/>
      <c r="L6" s="607"/>
      <c r="M6" s="607"/>
      <c r="N6" s="607"/>
      <c r="O6" s="608"/>
      <c r="P6" s="602" t="s">
        <v>164</v>
      </c>
      <c r="Q6" s="603"/>
      <c r="R6" s="603"/>
      <c r="S6" s="603"/>
      <c r="T6" s="603"/>
      <c r="U6" s="603"/>
      <c r="V6" s="603"/>
      <c r="W6" s="603"/>
      <c r="X6" s="603"/>
      <c r="Y6" s="603"/>
      <c r="Z6" s="603"/>
      <c r="AA6" s="603"/>
      <c r="AB6" s="603"/>
      <c r="AC6" s="603"/>
      <c r="AD6" s="603"/>
      <c r="AE6" s="603"/>
      <c r="AF6" s="603"/>
      <c r="AG6" s="603"/>
      <c r="AH6" s="603"/>
      <c r="AI6" s="603"/>
      <c r="AJ6" s="603"/>
      <c r="AK6" s="603"/>
      <c r="AL6" s="603"/>
      <c r="AM6" s="603"/>
      <c r="AN6" s="604"/>
    </row>
    <row r="7" spans="1:51" ht="32.25" customHeight="1" x14ac:dyDescent="0.45">
      <c r="A7" s="403" t="s">
        <v>40</v>
      </c>
      <c r="B7" s="110"/>
      <c r="C7" s="110"/>
      <c r="D7" s="580">
        <f>Inputs!C24</f>
        <v>0</v>
      </c>
      <c r="E7" s="581"/>
      <c r="F7" s="119"/>
      <c r="G7" s="119"/>
      <c r="H7" s="110" t="s">
        <v>195</v>
      </c>
      <c r="I7" s="327"/>
      <c r="J7" s="308"/>
      <c r="K7" s="308"/>
      <c r="L7" s="580">
        <f>Inputs!C39</f>
        <v>0</v>
      </c>
      <c r="M7" s="581"/>
      <c r="N7" s="597"/>
      <c r="O7" s="598"/>
      <c r="P7" s="66"/>
      <c r="Q7" s="66"/>
      <c r="R7" s="66"/>
      <c r="S7" s="66"/>
      <c r="T7" s="66"/>
      <c r="U7" s="31"/>
      <c r="V7" s="31"/>
      <c r="W7" s="31"/>
      <c r="X7" s="31"/>
      <c r="Y7" s="31"/>
      <c r="Z7" s="31"/>
      <c r="AA7" s="31"/>
      <c r="AB7" s="31"/>
      <c r="AC7" s="31"/>
      <c r="AD7" s="31"/>
      <c r="AE7" s="569"/>
      <c r="AF7" s="569"/>
      <c r="AG7" s="569"/>
      <c r="AH7" s="569"/>
      <c r="AI7" s="569"/>
      <c r="AJ7" s="569"/>
      <c r="AK7" s="569"/>
      <c r="AL7" s="569"/>
      <c r="AM7" s="569"/>
      <c r="AN7" s="576"/>
    </row>
    <row r="8" spans="1:51" ht="32.25" customHeight="1" x14ac:dyDescent="0.35">
      <c r="A8" s="112" t="s">
        <v>0</v>
      </c>
      <c r="B8" s="111"/>
      <c r="C8" s="111"/>
      <c r="D8" s="582">
        <f>Inputs!C27</f>
        <v>0</v>
      </c>
      <c r="E8" s="583"/>
      <c r="F8" s="120"/>
      <c r="G8" s="120"/>
      <c r="H8" s="111" t="s">
        <v>196</v>
      </c>
      <c r="I8" s="298"/>
      <c r="J8" s="298"/>
      <c r="K8" s="298"/>
      <c r="L8" s="298"/>
      <c r="M8" s="299"/>
      <c r="N8" s="299"/>
      <c r="O8" s="300"/>
      <c r="P8" s="67"/>
      <c r="Q8" s="67"/>
      <c r="R8" s="67"/>
      <c r="S8" s="67"/>
      <c r="T8" s="67"/>
      <c r="U8" s="572"/>
      <c r="V8" s="572"/>
      <c r="W8" s="572"/>
      <c r="X8" s="391"/>
      <c r="Y8" s="391"/>
      <c r="Z8" s="391"/>
      <c r="AA8" s="391"/>
      <c r="AB8" s="391"/>
      <c r="AC8" s="391"/>
      <c r="AD8" s="391"/>
      <c r="AE8" s="492"/>
      <c r="AF8" s="493"/>
      <c r="AG8" s="493"/>
      <c r="AH8" s="492"/>
      <c r="AI8" s="493"/>
      <c r="AJ8" s="493"/>
      <c r="AK8" s="492"/>
      <c r="AL8" s="492"/>
      <c r="AM8" s="493"/>
      <c r="AN8" s="555"/>
    </row>
    <row r="9" spans="1:51" ht="32.25" customHeight="1" x14ac:dyDescent="0.35">
      <c r="A9" s="112" t="s">
        <v>41</v>
      </c>
      <c r="B9" s="111"/>
      <c r="C9" s="111"/>
      <c r="D9" s="582">
        <f>Inputs!C28</f>
        <v>0</v>
      </c>
      <c r="E9" s="583"/>
      <c r="F9" s="120"/>
      <c r="G9" s="120"/>
      <c r="H9" s="592">
        <f>Inputs!C40</f>
        <v>0</v>
      </c>
      <c r="I9" s="593"/>
      <c r="J9" s="593"/>
      <c r="K9" s="593"/>
      <c r="L9" s="593"/>
      <c r="M9" s="593"/>
      <c r="N9" s="593"/>
      <c r="O9" s="594"/>
      <c r="P9" s="67"/>
      <c r="Q9" s="68"/>
      <c r="R9" s="67"/>
      <c r="S9" s="67"/>
      <c r="T9" s="67"/>
      <c r="U9" s="32"/>
      <c r="V9" s="32"/>
      <c r="W9" s="32"/>
      <c r="X9" s="32"/>
      <c r="Y9" s="32"/>
      <c r="Z9" s="32"/>
      <c r="AA9" s="32"/>
      <c r="AB9" s="32"/>
      <c r="AC9" s="32"/>
      <c r="AD9" s="32"/>
      <c r="AE9" s="492"/>
      <c r="AF9" s="493"/>
      <c r="AG9" s="493"/>
      <c r="AH9" s="492"/>
      <c r="AI9" s="493"/>
      <c r="AJ9" s="493"/>
      <c r="AK9" s="492"/>
      <c r="AL9" s="492"/>
      <c r="AM9" s="493"/>
      <c r="AN9" s="555"/>
    </row>
    <row r="10" spans="1:51" ht="32.25" customHeight="1" x14ac:dyDescent="0.35">
      <c r="A10" s="112" t="s">
        <v>42</v>
      </c>
      <c r="B10" s="111"/>
      <c r="C10" s="111"/>
      <c r="D10" s="584">
        <f>Inputs!C32</f>
        <v>0</v>
      </c>
      <c r="E10" s="585"/>
      <c r="F10" s="121"/>
      <c r="G10" s="121"/>
      <c r="H10" s="593"/>
      <c r="I10" s="593"/>
      <c r="J10" s="593"/>
      <c r="K10" s="593"/>
      <c r="L10" s="593"/>
      <c r="M10" s="593"/>
      <c r="N10" s="593"/>
      <c r="O10" s="594"/>
      <c r="P10" s="67"/>
      <c r="Q10" s="68"/>
      <c r="R10" s="67"/>
      <c r="S10" s="67"/>
      <c r="T10" s="67"/>
      <c r="U10" s="32"/>
      <c r="V10" s="32"/>
      <c r="W10" s="32"/>
      <c r="X10" s="32"/>
      <c r="Y10" s="32"/>
      <c r="Z10" s="32"/>
      <c r="AA10" s="32"/>
      <c r="AB10" s="32"/>
      <c r="AC10" s="32"/>
      <c r="AD10" s="32"/>
      <c r="AE10" s="492"/>
      <c r="AF10" s="493"/>
      <c r="AG10" s="493"/>
      <c r="AH10" s="492"/>
      <c r="AI10" s="493"/>
      <c r="AJ10" s="493"/>
      <c r="AK10" s="492"/>
      <c r="AL10" s="492"/>
      <c r="AM10" s="493"/>
      <c r="AN10" s="555"/>
      <c r="AO10" s="122"/>
    </row>
    <row r="11" spans="1:51" ht="32.25" customHeight="1" x14ac:dyDescent="0.35">
      <c r="A11" s="112" t="s">
        <v>7</v>
      </c>
      <c r="B11" s="111"/>
      <c r="C11" s="111"/>
      <c r="D11" s="582">
        <f>Inputs!C33</f>
        <v>0</v>
      </c>
      <c r="E11" s="583"/>
      <c r="F11" s="121"/>
      <c r="G11" s="121"/>
      <c r="H11" s="593"/>
      <c r="I11" s="593"/>
      <c r="J11" s="593"/>
      <c r="K11" s="593"/>
      <c r="L11" s="593"/>
      <c r="M11" s="593"/>
      <c r="N11" s="593"/>
      <c r="O11" s="594"/>
      <c r="P11" s="67"/>
      <c r="Q11" s="67"/>
      <c r="R11" s="51"/>
      <c r="S11" s="67"/>
      <c r="T11" s="67"/>
      <c r="U11" s="577"/>
      <c r="V11" s="578"/>
      <c r="W11" s="578"/>
      <c r="X11" s="392"/>
      <c r="Y11" s="392"/>
      <c r="Z11" s="392"/>
      <c r="AA11" s="392"/>
      <c r="AB11" s="392"/>
      <c r="AC11" s="392"/>
      <c r="AD11" s="392"/>
      <c r="AE11" s="492"/>
      <c r="AF11" s="493"/>
      <c r="AG11" s="493"/>
      <c r="AH11" s="492"/>
      <c r="AI11" s="493"/>
      <c r="AJ11" s="493"/>
      <c r="AK11" s="492"/>
      <c r="AL11" s="492"/>
      <c r="AM11" s="493"/>
      <c r="AN11" s="555"/>
    </row>
    <row r="12" spans="1:51" ht="32.25" customHeight="1" thickBot="1" x14ac:dyDescent="0.4">
      <c r="A12" s="112" t="s">
        <v>43</v>
      </c>
      <c r="B12" s="112"/>
      <c r="C12" s="111"/>
      <c r="D12" s="481">
        <f>Inputs!C29</f>
        <v>0</v>
      </c>
      <c r="E12" s="482"/>
      <c r="F12" s="120"/>
      <c r="G12" s="120"/>
      <c r="H12" s="593"/>
      <c r="I12" s="593"/>
      <c r="J12" s="593"/>
      <c r="K12" s="593"/>
      <c r="L12" s="593"/>
      <c r="M12" s="593"/>
      <c r="N12" s="593"/>
      <c r="O12" s="594"/>
      <c r="P12" s="67"/>
      <c r="Q12" s="67"/>
      <c r="R12" s="51"/>
      <c r="S12" s="67"/>
      <c r="T12" s="67"/>
      <c r="U12" s="33"/>
      <c r="V12" s="32"/>
      <c r="W12" s="32"/>
      <c r="X12" s="32"/>
      <c r="Y12" s="32"/>
      <c r="Z12" s="32"/>
      <c r="AA12" s="32"/>
      <c r="AB12" s="32"/>
      <c r="AC12" s="32"/>
      <c r="AD12" s="32"/>
      <c r="AE12" s="492"/>
      <c r="AF12" s="493"/>
      <c r="AG12" s="493"/>
      <c r="AH12" s="492"/>
      <c r="AI12" s="493"/>
      <c r="AJ12" s="493"/>
      <c r="AK12" s="492"/>
      <c r="AL12" s="492"/>
      <c r="AM12" s="493"/>
      <c r="AN12" s="555"/>
    </row>
    <row r="13" spans="1:51" ht="32.25" customHeight="1" x14ac:dyDescent="0.35">
      <c r="A13" s="112" t="s">
        <v>139</v>
      </c>
      <c r="B13" s="2"/>
      <c r="C13" s="2"/>
      <c r="D13" s="481">
        <f>Inputs!C30</f>
        <v>0</v>
      </c>
      <c r="E13" s="482"/>
      <c r="F13" s="2"/>
      <c r="G13" s="2"/>
      <c r="H13" s="595"/>
      <c r="I13" s="595"/>
      <c r="J13" s="595"/>
      <c r="K13" s="595"/>
      <c r="L13" s="595"/>
      <c r="M13" s="595"/>
      <c r="N13" s="595"/>
      <c r="O13" s="596"/>
      <c r="P13" s="67"/>
      <c r="Q13" s="67"/>
      <c r="R13" s="67"/>
      <c r="S13" s="67"/>
      <c r="T13" s="67"/>
      <c r="U13" s="33"/>
      <c r="V13" s="32"/>
      <c r="W13" s="32"/>
      <c r="X13" s="32"/>
      <c r="Y13" s="32"/>
      <c r="Z13" s="32"/>
      <c r="AA13" s="32"/>
      <c r="AB13" s="32"/>
      <c r="AC13" s="32"/>
      <c r="AD13" s="32"/>
      <c r="AE13" s="492"/>
      <c r="AF13" s="493"/>
      <c r="AG13" s="493"/>
      <c r="AH13" s="492"/>
      <c r="AI13" s="493"/>
      <c r="AJ13" s="493"/>
      <c r="AK13" s="492"/>
      <c r="AL13" s="492"/>
      <c r="AM13" s="493"/>
      <c r="AN13" s="555"/>
      <c r="AP13" s="4" t="s">
        <v>23</v>
      </c>
      <c r="AQ13" s="5"/>
      <c r="AR13" s="5"/>
      <c r="AS13" s="5"/>
      <c r="AT13" s="5"/>
      <c r="AU13" s="5"/>
      <c r="AV13" s="5"/>
      <c r="AW13" s="5"/>
      <c r="AX13" s="6"/>
    </row>
    <row r="14" spans="1:51" ht="32.25" customHeight="1" x14ac:dyDescent="0.5">
      <c r="A14" s="112" t="s">
        <v>129</v>
      </c>
      <c r="B14" s="2"/>
      <c r="C14" s="2"/>
      <c r="D14" s="582">
        <f>Inputs!C34</f>
        <v>0</v>
      </c>
      <c r="E14" s="583"/>
      <c r="F14" s="2"/>
      <c r="G14" s="2"/>
      <c r="H14" s="595"/>
      <c r="I14" s="595"/>
      <c r="J14" s="595"/>
      <c r="K14" s="595"/>
      <c r="L14" s="595"/>
      <c r="M14" s="595"/>
      <c r="N14" s="595"/>
      <c r="O14" s="596"/>
      <c r="P14" s="67"/>
      <c r="Q14" s="67"/>
      <c r="R14" s="67"/>
      <c r="S14" s="67"/>
      <c r="T14" s="67"/>
      <c r="U14" s="33"/>
      <c r="V14" s="392"/>
      <c r="W14" s="392"/>
      <c r="X14" s="392"/>
      <c r="Y14" s="392"/>
      <c r="Z14" s="392"/>
      <c r="AA14" s="392"/>
      <c r="AB14" s="392"/>
      <c r="AC14" s="392"/>
      <c r="AD14" s="392"/>
      <c r="AE14" s="492"/>
      <c r="AF14" s="493"/>
      <c r="AG14" s="493"/>
      <c r="AH14" s="492"/>
      <c r="AI14" s="493"/>
      <c r="AJ14" s="493"/>
      <c r="AK14" s="492"/>
      <c r="AL14" s="492"/>
      <c r="AM14" s="493"/>
      <c r="AN14" s="555"/>
      <c r="AP14" s="7"/>
      <c r="AQ14" s="8"/>
      <c r="AR14" s="8"/>
      <c r="AS14" s="552" t="s">
        <v>22</v>
      </c>
      <c r="AT14" s="552"/>
      <c r="AU14" s="552" t="s">
        <v>24</v>
      </c>
      <c r="AV14" s="552"/>
      <c r="AW14" s="553"/>
      <c r="AX14" s="554"/>
    </row>
    <row r="15" spans="1:51" ht="32.25" customHeight="1" x14ac:dyDescent="0.35">
      <c r="A15" s="112" t="s">
        <v>130</v>
      </c>
      <c r="B15" s="2"/>
      <c r="C15" s="2"/>
      <c r="D15" s="393">
        <f>Inputs!C35</f>
        <v>0</v>
      </c>
      <c r="E15" s="394"/>
      <c r="F15" s="2"/>
      <c r="G15" s="2"/>
      <c r="H15" s="2"/>
      <c r="I15" s="309"/>
      <c r="J15" s="301"/>
      <c r="K15" s="301"/>
      <c r="L15" s="302"/>
      <c r="M15" s="299"/>
      <c r="N15" s="299"/>
      <c r="O15" s="300"/>
      <c r="P15" s="67"/>
      <c r="Q15" s="68"/>
      <c r="R15" s="67"/>
      <c r="S15" s="67"/>
      <c r="T15" s="67"/>
      <c r="U15" s="33"/>
      <c r="V15" s="579"/>
      <c r="W15" s="33"/>
      <c r="X15" s="33"/>
      <c r="Y15" s="33"/>
      <c r="Z15" s="33"/>
      <c r="AA15" s="33"/>
      <c r="AB15" s="33"/>
      <c r="AC15" s="33"/>
      <c r="AD15" s="33"/>
      <c r="AE15" s="492"/>
      <c r="AF15" s="493"/>
      <c r="AG15" s="493"/>
      <c r="AH15" s="492"/>
      <c r="AI15" s="493"/>
      <c r="AJ15" s="493"/>
      <c r="AK15" s="492"/>
      <c r="AL15" s="492"/>
      <c r="AM15" s="493"/>
      <c r="AN15" s="555"/>
      <c r="AP15" s="542" t="s">
        <v>25</v>
      </c>
      <c r="AQ15" s="543"/>
      <c r="AR15" s="543"/>
      <c r="AS15" s="509">
        <v>0</v>
      </c>
      <c r="AT15" s="510"/>
      <c r="AU15" s="537">
        <v>0.01</v>
      </c>
      <c r="AV15" s="538"/>
      <c r="AW15" s="537">
        <v>1.01</v>
      </c>
      <c r="AX15" s="538"/>
    </row>
    <row r="16" spans="1:51" ht="32.25" customHeight="1" x14ac:dyDescent="0.55000000000000004">
      <c r="A16" s="404" t="s">
        <v>124</v>
      </c>
      <c r="B16" s="380"/>
      <c r="C16" s="380"/>
      <c r="D16" s="323" t="str">
        <f>IF('Data (do not delete)'!C69&gt;2000000,"Assess","Consider")</f>
        <v>Assess</v>
      </c>
      <c r="E16" s="328" t="s">
        <v>203</v>
      </c>
      <c r="F16" s="196"/>
      <c r="G16" s="196"/>
      <c r="H16" s="196"/>
      <c r="I16" s="298"/>
      <c r="J16" s="301"/>
      <c r="K16" s="301"/>
      <c r="L16" s="302"/>
      <c r="M16" s="303"/>
      <c r="N16" s="299"/>
      <c r="O16" s="300"/>
      <c r="P16" s="67"/>
      <c r="Q16" s="68"/>
      <c r="R16" s="67"/>
      <c r="S16" s="67"/>
      <c r="T16" s="67"/>
      <c r="U16" s="34"/>
      <c r="V16" s="579"/>
      <c r="W16" s="35"/>
      <c r="X16" s="35"/>
      <c r="Y16" s="35"/>
      <c r="Z16" s="35"/>
      <c r="AA16" s="35"/>
      <c r="AB16" s="35"/>
      <c r="AC16" s="35"/>
      <c r="AD16" s="35"/>
      <c r="AE16" s="558"/>
      <c r="AF16" s="559"/>
      <c r="AG16" s="559"/>
      <c r="AH16" s="558"/>
      <c r="AI16" s="559"/>
      <c r="AJ16" s="559"/>
      <c r="AK16" s="558"/>
      <c r="AL16" s="558"/>
      <c r="AM16" s="559"/>
      <c r="AN16" s="560"/>
      <c r="AP16" s="547"/>
      <c r="AQ16" s="546"/>
      <c r="AR16" s="546"/>
      <c r="AS16" s="548"/>
      <c r="AT16" s="548"/>
      <c r="AU16" s="546"/>
      <c r="AV16" s="546"/>
      <c r="AW16" s="546"/>
      <c r="AX16" s="546"/>
      <c r="AY16" s="3"/>
    </row>
    <row r="17" spans="1:53" ht="32.25" customHeight="1" x14ac:dyDescent="0.5">
      <c r="A17" s="496" t="s">
        <v>202</v>
      </c>
      <c r="B17" s="497"/>
      <c r="C17" s="497"/>
      <c r="D17" s="497"/>
      <c r="E17" s="497"/>
      <c r="F17" s="497"/>
      <c r="G17" s="497"/>
      <c r="H17" s="497"/>
      <c r="I17" s="298"/>
      <c r="J17" s="304"/>
      <c r="K17" s="304"/>
      <c r="L17" s="304"/>
      <c r="M17" s="299"/>
      <c r="N17" s="302"/>
      <c r="O17" s="305"/>
      <c r="P17" s="77"/>
      <c r="Q17" s="67"/>
      <c r="R17" s="67"/>
      <c r="S17" s="67"/>
      <c r="T17" s="67"/>
      <c r="U17" s="33"/>
      <c r="V17" s="36"/>
      <c r="W17" s="36"/>
      <c r="X17" s="36"/>
      <c r="Y17" s="36"/>
      <c r="Z17" s="36"/>
      <c r="AA17" s="36"/>
      <c r="AB17" s="36"/>
      <c r="AC17" s="36"/>
      <c r="AD17" s="36"/>
      <c r="AE17" s="492"/>
      <c r="AF17" s="493"/>
      <c r="AG17" s="493"/>
      <c r="AH17" s="492"/>
      <c r="AI17" s="493"/>
      <c r="AJ17" s="493"/>
      <c r="AK17" s="492"/>
      <c r="AL17" s="492"/>
      <c r="AM17" s="493"/>
      <c r="AN17" s="555"/>
      <c r="AP17" s="542" t="s">
        <v>26</v>
      </c>
      <c r="AQ17" s="543"/>
      <c r="AR17" s="543"/>
      <c r="AS17" s="509">
        <v>0</v>
      </c>
      <c r="AT17" s="510"/>
      <c r="AU17" s="537">
        <v>0.01</v>
      </c>
      <c r="AV17" s="538"/>
      <c r="AW17" s="537"/>
      <c r="AX17" s="538"/>
    </row>
    <row r="18" spans="1:53" ht="32.25" customHeight="1" thickBot="1" x14ac:dyDescent="0.55000000000000004">
      <c r="A18" s="498"/>
      <c r="B18" s="497"/>
      <c r="C18" s="497"/>
      <c r="D18" s="497"/>
      <c r="E18" s="497"/>
      <c r="F18" s="497"/>
      <c r="G18" s="497"/>
      <c r="H18" s="497"/>
      <c r="I18" s="310"/>
      <c r="J18" s="304"/>
      <c r="K18" s="304"/>
      <c r="L18" s="302"/>
      <c r="M18" s="306"/>
      <c r="N18" s="302"/>
      <c r="O18" s="307"/>
      <c r="P18" s="324"/>
      <c r="Q18" s="67"/>
      <c r="R18" s="109"/>
      <c r="S18" s="67"/>
      <c r="T18" s="67"/>
      <c r="U18" s="33"/>
      <c r="V18" s="36"/>
      <c r="W18" s="36"/>
      <c r="X18" s="36"/>
      <c r="Y18" s="36"/>
      <c r="Z18" s="36"/>
      <c r="AA18" s="36"/>
      <c r="AB18" s="36"/>
      <c r="AC18" s="36"/>
      <c r="AD18" s="36"/>
      <c r="AE18" s="374"/>
      <c r="AF18" s="375"/>
      <c r="AG18" s="375"/>
      <c r="AH18" s="374"/>
      <c r="AI18" s="375"/>
      <c r="AJ18" s="375"/>
      <c r="AK18" s="374"/>
      <c r="AL18" s="374"/>
      <c r="AM18" s="375"/>
      <c r="AN18" s="405"/>
      <c r="AP18" s="561"/>
      <c r="AQ18" s="562"/>
      <c r="AR18" s="562"/>
      <c r="AS18" s="563"/>
      <c r="AT18" s="564"/>
      <c r="AU18" s="556"/>
      <c r="AV18" s="557"/>
      <c r="AW18" s="556"/>
      <c r="AX18" s="557"/>
    </row>
    <row r="19" spans="1:53" ht="32.25" customHeight="1" thickTop="1" thickBot="1" x14ac:dyDescent="0.6">
      <c r="A19" s="406" t="s">
        <v>132</v>
      </c>
      <c r="B19" s="211"/>
      <c r="C19" s="211"/>
      <c r="D19" s="211"/>
      <c r="E19" s="211"/>
      <c r="F19" s="211"/>
      <c r="G19" s="211"/>
      <c r="H19" s="212"/>
      <c r="I19" s="124"/>
      <c r="J19" s="125"/>
      <c r="K19" s="125"/>
      <c r="L19" s="106"/>
      <c r="M19" s="126"/>
      <c r="N19" s="126"/>
      <c r="O19" s="126"/>
      <c r="P19" s="297"/>
      <c r="Q19" s="107"/>
      <c r="R19" s="108"/>
      <c r="S19" s="67"/>
      <c r="T19" s="67"/>
      <c r="U19" s="34"/>
      <c r="V19" s="37"/>
      <c r="W19" s="37"/>
      <c r="X19" s="37"/>
      <c r="Y19" s="37"/>
      <c r="Z19" s="37"/>
      <c r="AA19" s="37"/>
      <c r="AB19" s="37"/>
      <c r="AC19" s="37"/>
      <c r="AD19" s="37"/>
      <c r="AE19" s="558"/>
      <c r="AF19" s="559"/>
      <c r="AG19" s="559"/>
      <c r="AH19" s="558"/>
      <c r="AI19" s="559"/>
      <c r="AJ19" s="559"/>
      <c r="AK19" s="558"/>
      <c r="AL19" s="558"/>
      <c r="AM19" s="559"/>
      <c r="AN19" s="560"/>
      <c r="AP19" s="547"/>
      <c r="AQ19" s="546"/>
      <c r="AR19" s="546"/>
      <c r="AS19" s="548"/>
      <c r="AT19" s="548"/>
      <c r="AU19" s="546"/>
      <c r="AV19" s="546"/>
      <c r="AW19" s="546"/>
      <c r="AX19" s="546"/>
      <c r="BA19" s="1" t="s">
        <v>27</v>
      </c>
    </row>
    <row r="20" spans="1:53" ht="33.75" customHeight="1" thickTop="1" x14ac:dyDescent="0.55000000000000004">
      <c r="A20" s="407">
        <v>2.1</v>
      </c>
      <c r="B20" s="101" t="str">
        <f>Inputs!B44</f>
        <v>Does your organisation have template BIM requirements? (EIR)</v>
      </c>
      <c r="C20" s="94"/>
      <c r="D20" s="96"/>
      <c r="E20" s="259"/>
      <c r="F20" s="259"/>
      <c r="G20" s="260">
        <f>Inputs!C44</f>
        <v>0</v>
      </c>
      <c r="H20" s="261"/>
      <c r="I20" s="38"/>
      <c r="J20" s="389"/>
      <c r="K20" s="389"/>
      <c r="L20" s="76"/>
      <c r="M20" s="64"/>
      <c r="N20" s="64"/>
      <c r="O20" s="64"/>
      <c r="P20" s="324"/>
      <c r="Q20" s="62"/>
      <c r="R20" s="74"/>
      <c r="S20" s="62"/>
      <c r="T20" s="62"/>
      <c r="U20" s="549"/>
      <c r="V20" s="549"/>
      <c r="W20" s="549"/>
      <c r="X20" s="549"/>
      <c r="Y20" s="549"/>
      <c r="Z20" s="549"/>
      <c r="AA20" s="549"/>
      <c r="AB20" s="549"/>
      <c r="AC20" s="549"/>
      <c r="AD20" s="549"/>
      <c r="AE20" s="550"/>
      <c r="AF20" s="550"/>
      <c r="AG20" s="550"/>
      <c r="AH20" s="550"/>
      <c r="AI20" s="550"/>
      <c r="AJ20" s="550"/>
      <c r="AK20" s="550"/>
      <c r="AL20" s="550"/>
      <c r="AM20" s="550"/>
      <c r="AN20" s="551"/>
      <c r="AP20" s="542" t="s">
        <v>25</v>
      </c>
      <c r="AQ20" s="543"/>
      <c r="AR20" s="543"/>
      <c r="AS20" s="509">
        <v>0</v>
      </c>
      <c r="AT20" s="510"/>
      <c r="AU20" s="537">
        <v>0.01</v>
      </c>
      <c r="AV20" s="538"/>
      <c r="AW20" s="537"/>
      <c r="AX20" s="538"/>
      <c r="BA20" s="1" t="s">
        <v>21</v>
      </c>
    </row>
    <row r="21" spans="1:53" s="9" customFormat="1" ht="24" customHeight="1" x14ac:dyDescent="0.55000000000000004">
      <c r="A21" s="408">
        <v>2.2000000000000002</v>
      </c>
      <c r="B21" s="95" t="str">
        <f>Inputs!B45</f>
        <v>Have a list of Project Information Requirements (Questions) been developed?</v>
      </c>
      <c r="C21" s="93"/>
      <c r="D21" s="97"/>
      <c r="E21" s="102"/>
      <c r="F21" s="102"/>
      <c r="G21" s="98">
        <f>Inputs!C45</f>
        <v>0</v>
      </c>
      <c r="H21" s="103"/>
      <c r="I21" s="127"/>
      <c r="J21" s="385"/>
      <c r="K21" s="385"/>
      <c r="L21" s="76"/>
      <c r="M21" s="63"/>
      <c r="N21" s="76"/>
      <c r="O21" s="76"/>
      <c r="P21" s="324"/>
      <c r="Q21" s="73"/>
      <c r="R21" s="128"/>
      <c r="S21" s="39"/>
      <c r="T21" s="39"/>
      <c r="U21" s="483"/>
      <c r="V21" s="483"/>
      <c r="W21" s="483"/>
      <c r="X21" s="370"/>
      <c r="Y21" s="370"/>
      <c r="Z21" s="370"/>
      <c r="AA21" s="370"/>
      <c r="AB21" s="370"/>
      <c r="AC21" s="370"/>
      <c r="AD21" s="370"/>
      <c r="AE21" s="539"/>
      <c r="AF21" s="540"/>
      <c r="AG21" s="540"/>
      <c r="AH21" s="539"/>
      <c r="AI21" s="540"/>
      <c r="AJ21" s="540"/>
      <c r="AK21" s="539"/>
      <c r="AL21" s="539"/>
      <c r="AM21" s="540"/>
      <c r="AN21" s="541"/>
      <c r="AO21" s="1"/>
      <c r="AP21" s="542" t="s">
        <v>25</v>
      </c>
      <c r="AQ21" s="543"/>
      <c r="AR21" s="543"/>
      <c r="AS21" s="509">
        <v>0</v>
      </c>
      <c r="AT21" s="510"/>
      <c r="AU21" s="537">
        <v>0.01</v>
      </c>
      <c r="AV21" s="538"/>
      <c r="AW21" s="537"/>
      <c r="AX21" s="538"/>
      <c r="BA21" s="9" t="s">
        <v>28</v>
      </c>
    </row>
    <row r="22" spans="1:53" s="9" customFormat="1" ht="24" customHeight="1" x14ac:dyDescent="0.55000000000000004">
      <c r="A22" s="408">
        <v>2.2999999999999998</v>
      </c>
      <c r="B22" s="95" t="str">
        <f>Inputs!B46</f>
        <v>Does the organisation have a standard folder structure for information?</v>
      </c>
      <c r="C22" s="95"/>
      <c r="D22" s="97"/>
      <c r="E22" s="102"/>
      <c r="F22" s="102"/>
      <c r="G22" s="98">
        <f>Inputs!C46</f>
        <v>0</v>
      </c>
      <c r="H22" s="103"/>
      <c r="I22" s="127"/>
      <c r="J22" s="385"/>
      <c r="K22" s="385"/>
      <c r="L22" s="123"/>
      <c r="M22" s="64"/>
      <c r="N22" s="64"/>
      <c r="O22" s="64"/>
      <c r="P22" s="275"/>
      <c r="Q22" s="73"/>
      <c r="R22" s="128"/>
      <c r="S22" s="39"/>
      <c r="T22" s="39"/>
      <c r="U22" s="40"/>
      <c r="V22" s="40"/>
      <c r="W22" s="40"/>
      <c r="X22" s="40"/>
      <c r="Y22" s="40"/>
      <c r="Z22" s="40"/>
      <c r="AA22" s="40"/>
      <c r="AB22" s="40"/>
      <c r="AC22" s="40"/>
      <c r="AD22" s="40"/>
      <c r="AE22" s="539"/>
      <c r="AF22" s="540"/>
      <c r="AG22" s="540"/>
      <c r="AH22" s="539"/>
      <c r="AI22" s="540"/>
      <c r="AJ22" s="540"/>
      <c r="AK22" s="539"/>
      <c r="AL22" s="539"/>
      <c r="AM22" s="540"/>
      <c r="AN22" s="541"/>
      <c r="AO22" s="1"/>
      <c r="AP22" s="547"/>
      <c r="AQ22" s="546"/>
      <c r="AR22" s="546"/>
      <c r="AS22" s="548"/>
      <c r="AT22" s="548"/>
      <c r="AU22" s="546"/>
      <c r="AV22" s="546"/>
      <c r="AW22" s="546"/>
      <c r="AX22" s="546"/>
      <c r="BA22" s="9" t="s">
        <v>22</v>
      </c>
    </row>
    <row r="23" spans="1:53" s="9" customFormat="1" ht="24" customHeight="1" x14ac:dyDescent="0.55000000000000004">
      <c r="A23" s="408">
        <v>2.4</v>
      </c>
      <c r="B23" s="95" t="str">
        <f>Inputs!B47</f>
        <v xml:space="preserve">Does the organisation have a classification system for information? </v>
      </c>
      <c r="C23" s="95"/>
      <c r="D23" s="97"/>
      <c r="E23" s="102"/>
      <c r="F23" s="102"/>
      <c r="G23" s="98">
        <f>Inputs!C47</f>
        <v>0</v>
      </c>
      <c r="H23" s="103"/>
      <c r="I23" s="127"/>
      <c r="J23" s="385"/>
      <c r="K23" s="385"/>
      <c r="L23" s="76"/>
      <c r="M23" s="62"/>
      <c r="N23" s="62"/>
      <c r="O23" s="62"/>
      <c r="P23" s="62"/>
      <c r="Q23" s="41"/>
      <c r="R23" s="81"/>
      <c r="S23" s="39"/>
      <c r="T23" s="39"/>
      <c r="U23" s="40"/>
      <c r="V23" s="40"/>
      <c r="W23" s="40"/>
      <c r="X23" s="40"/>
      <c r="Y23" s="40"/>
      <c r="Z23" s="40"/>
      <c r="AA23" s="40"/>
      <c r="AB23" s="40"/>
      <c r="AC23" s="40"/>
      <c r="AD23" s="40"/>
      <c r="AE23" s="539"/>
      <c r="AF23" s="540"/>
      <c r="AG23" s="540"/>
      <c r="AH23" s="539"/>
      <c r="AI23" s="540"/>
      <c r="AJ23" s="540"/>
      <c r="AK23" s="539"/>
      <c r="AL23" s="539"/>
      <c r="AM23" s="540"/>
      <c r="AN23" s="541"/>
      <c r="AO23" s="1"/>
      <c r="AP23" s="542" t="s">
        <v>25</v>
      </c>
      <c r="AQ23" s="543"/>
      <c r="AR23" s="543"/>
      <c r="AS23" s="509">
        <v>0</v>
      </c>
      <c r="AT23" s="510"/>
      <c r="AU23" s="537">
        <v>0.01</v>
      </c>
      <c r="AV23" s="538"/>
      <c r="AW23" s="537"/>
      <c r="AX23" s="538"/>
    </row>
    <row r="24" spans="1:53" s="9" customFormat="1" ht="24" customHeight="1" thickBot="1" x14ac:dyDescent="0.6">
      <c r="A24" s="408">
        <v>2.5</v>
      </c>
      <c r="B24" s="95" t="str">
        <f>Inputs!B48</f>
        <v>Has the organisation prepared a BIM protocol to cover legal &amp; contractual issues?</v>
      </c>
      <c r="C24" s="93"/>
      <c r="D24" s="60"/>
      <c r="E24" s="104"/>
      <c r="F24" s="104"/>
      <c r="G24" s="98">
        <f>Inputs!C48</f>
        <v>0</v>
      </c>
      <c r="H24" s="103"/>
      <c r="I24" s="127"/>
      <c r="J24" s="385"/>
      <c r="K24" s="385"/>
      <c r="L24" s="385"/>
      <c r="M24" s="39"/>
      <c r="N24" s="39"/>
      <c r="O24" s="39"/>
      <c r="P24" s="42"/>
      <c r="Q24" s="43"/>
      <c r="R24" s="81"/>
      <c r="S24" s="39"/>
      <c r="T24" s="39"/>
      <c r="U24" s="544"/>
      <c r="V24" s="545"/>
      <c r="W24" s="545"/>
      <c r="X24" s="387"/>
      <c r="Y24" s="387"/>
      <c r="Z24" s="387"/>
      <c r="AA24" s="387"/>
      <c r="AB24" s="387"/>
      <c r="AC24" s="387"/>
      <c r="AD24" s="387"/>
      <c r="AE24" s="539"/>
      <c r="AF24" s="540"/>
      <c r="AG24" s="540"/>
      <c r="AH24" s="539"/>
      <c r="AI24" s="540"/>
      <c r="AJ24" s="540"/>
      <c r="AK24" s="539"/>
      <c r="AL24" s="539"/>
      <c r="AM24" s="540"/>
      <c r="AN24" s="541"/>
      <c r="AO24" s="1"/>
      <c r="AP24" s="11"/>
      <c r="AQ24" s="12"/>
      <c r="AR24" s="12"/>
      <c r="AS24" s="12"/>
      <c r="AT24" s="12"/>
      <c r="AU24" s="12"/>
      <c r="AV24" s="12"/>
      <c r="AW24" s="12"/>
      <c r="AX24" s="13"/>
    </row>
    <row r="25" spans="1:53" s="9" customFormat="1" ht="24" customHeight="1" thickBot="1" x14ac:dyDescent="0.6">
      <c r="A25" s="409"/>
      <c r="B25" s="95"/>
      <c r="C25" s="244"/>
      <c r="D25" s="244"/>
      <c r="E25" s="245"/>
      <c r="F25" s="245"/>
      <c r="G25" s="246"/>
      <c r="H25" s="247"/>
      <c r="I25" s="127"/>
      <c r="J25" s="385"/>
      <c r="K25" s="385"/>
      <c r="L25" s="385"/>
      <c r="M25" s="39"/>
      <c r="N25" s="39"/>
      <c r="O25" s="39"/>
      <c r="P25" s="69"/>
      <c r="Q25" s="41"/>
      <c r="R25" s="81"/>
      <c r="S25" s="39"/>
      <c r="T25" s="39"/>
      <c r="U25" s="386"/>
      <c r="V25" s="386"/>
      <c r="W25" s="386"/>
      <c r="X25" s="386"/>
      <c r="Y25" s="386"/>
      <c r="Z25" s="386"/>
      <c r="AA25" s="386"/>
      <c r="AB25" s="386"/>
      <c r="AC25" s="386"/>
      <c r="AD25" s="386"/>
      <c r="AE25" s="539"/>
      <c r="AF25" s="540"/>
      <c r="AG25" s="540"/>
      <c r="AH25" s="539"/>
      <c r="AI25" s="540"/>
      <c r="AJ25" s="540"/>
      <c r="AK25" s="539"/>
      <c r="AL25" s="539"/>
      <c r="AM25" s="540"/>
      <c r="AN25" s="541"/>
      <c r="AO25" s="1"/>
    </row>
    <row r="26" spans="1:53" s="9" customFormat="1" ht="27" customHeight="1" thickBot="1" x14ac:dyDescent="0.45">
      <c r="A26" s="406" t="s">
        <v>135</v>
      </c>
      <c r="B26" s="211"/>
      <c r="C26" s="211"/>
      <c r="D26" s="211"/>
      <c r="E26" s="211"/>
      <c r="F26" s="211"/>
      <c r="G26" s="211"/>
      <c r="H26" s="212"/>
      <c r="I26" s="127"/>
      <c r="J26" s="385"/>
      <c r="K26" s="385"/>
      <c r="L26" s="385"/>
      <c r="M26" s="44"/>
      <c r="N26" s="44"/>
      <c r="O26" s="44"/>
      <c r="P26" s="44"/>
      <c r="Q26" s="43"/>
      <c r="R26" s="75"/>
      <c r="S26" s="44"/>
      <c r="T26" s="44"/>
      <c r="U26" s="45"/>
      <c r="V26" s="46"/>
      <c r="W26" s="46"/>
      <c r="X26" s="46"/>
      <c r="Y26" s="46"/>
      <c r="Z26" s="46"/>
      <c r="AA26" s="46"/>
      <c r="AB26" s="46"/>
      <c r="AC26" s="46"/>
      <c r="AD26" s="46"/>
      <c r="AE26" s="570"/>
      <c r="AF26" s="571"/>
      <c r="AG26" s="571"/>
      <c r="AH26" s="570"/>
      <c r="AI26" s="571"/>
      <c r="AJ26" s="571"/>
      <c r="AK26" s="570"/>
      <c r="AL26" s="570"/>
      <c r="AM26" s="571"/>
      <c r="AN26" s="601"/>
      <c r="AO26" s="1"/>
    </row>
    <row r="27" spans="1:53" s="9" customFormat="1" ht="24" customHeight="1" thickTop="1" x14ac:dyDescent="0.55000000000000004">
      <c r="A27" s="410">
        <v>3.1</v>
      </c>
      <c r="B27" s="233" t="str">
        <f>Inputs!B51</f>
        <v>Does your organisation have a computer aided facilities management system?</v>
      </c>
      <c r="C27" s="234"/>
      <c r="D27" s="234"/>
      <c r="E27" s="234"/>
      <c r="F27" s="234"/>
      <c r="G27" s="99">
        <f>Inputs!C51</f>
        <v>0</v>
      </c>
      <c r="H27" s="235"/>
      <c r="I27" s="127"/>
      <c r="J27" s="385"/>
      <c r="K27" s="385"/>
      <c r="L27" s="385"/>
      <c r="M27" s="44"/>
      <c r="N27" s="44"/>
      <c r="O27" s="44"/>
      <c r="P27" s="44"/>
      <c r="Q27" s="44"/>
      <c r="R27" s="75"/>
      <c r="S27" s="44"/>
      <c r="T27" s="44"/>
      <c r="U27" s="386"/>
      <c r="V27" s="47"/>
      <c r="W27" s="47"/>
      <c r="X27" s="47"/>
      <c r="Y27" s="47"/>
      <c r="Z27" s="47"/>
      <c r="AA27" s="47"/>
      <c r="AB27" s="47"/>
      <c r="AC27" s="47"/>
      <c r="AD27" s="47"/>
      <c r="AE27" s="539"/>
      <c r="AF27" s="540"/>
      <c r="AG27" s="540"/>
      <c r="AH27" s="539"/>
      <c r="AI27" s="540"/>
      <c r="AJ27" s="540"/>
      <c r="AK27" s="539"/>
      <c r="AL27" s="539"/>
      <c r="AM27" s="540"/>
      <c r="AN27" s="541"/>
      <c r="AO27" s="1"/>
    </row>
    <row r="28" spans="1:53" ht="24" customHeight="1" x14ac:dyDescent="0.55000000000000004">
      <c r="A28" s="411">
        <v>3.2</v>
      </c>
      <c r="B28" s="95" t="str">
        <f>Inputs!B52</f>
        <v>If yes to above, is there a data format/input sheet for the CAFM system?</v>
      </c>
      <c r="C28" s="100"/>
      <c r="D28" s="100"/>
      <c r="E28" s="100"/>
      <c r="F28" s="100"/>
      <c r="G28" s="99">
        <f>Inputs!C52</f>
        <v>0</v>
      </c>
      <c r="H28" s="105"/>
      <c r="I28" s="129"/>
      <c r="J28" s="130"/>
      <c r="K28" s="130"/>
      <c r="L28" s="130"/>
      <c r="M28" s="51"/>
      <c r="N28" s="70"/>
      <c r="O28" s="44"/>
      <c r="P28" s="44"/>
      <c r="Q28" s="44"/>
      <c r="R28" s="75"/>
      <c r="S28" s="44"/>
      <c r="T28" s="51"/>
      <c r="U28" s="45"/>
      <c r="V28" s="48"/>
      <c r="W28" s="48"/>
      <c r="X28" s="48"/>
      <c r="Y28" s="48"/>
      <c r="Z28" s="48"/>
      <c r="AA28" s="48"/>
      <c r="AB28" s="48"/>
      <c r="AC28" s="48"/>
      <c r="AD28" s="48"/>
      <c r="AE28" s="494"/>
      <c r="AF28" s="495"/>
      <c r="AG28" s="495"/>
      <c r="AH28" s="494"/>
      <c r="AI28" s="495"/>
      <c r="AJ28" s="495"/>
      <c r="AK28" s="494"/>
      <c r="AL28" s="494"/>
      <c r="AM28" s="495"/>
      <c r="AN28" s="624"/>
    </row>
    <row r="29" spans="1:53" ht="22.5" customHeight="1" x14ac:dyDescent="0.55000000000000004">
      <c r="A29" s="411">
        <v>3.3</v>
      </c>
      <c r="B29" s="95" t="str">
        <f>Inputs!B54</f>
        <v>Do you have a standard list of maintainable assets?</v>
      </c>
      <c r="C29" s="100"/>
      <c r="D29" s="100"/>
      <c r="E29" s="100"/>
      <c r="F29" s="100"/>
      <c r="G29" s="99">
        <f>Inputs!C54</f>
        <v>0</v>
      </c>
      <c r="H29" s="105"/>
      <c r="I29" s="38"/>
      <c r="J29" s="389"/>
      <c r="K29" s="389"/>
      <c r="L29" s="389"/>
      <c r="M29" s="51"/>
      <c r="N29" s="49"/>
      <c r="O29" s="44"/>
      <c r="P29" s="44"/>
      <c r="Q29" s="44"/>
      <c r="R29" s="75"/>
      <c r="S29" s="51"/>
      <c r="T29" s="51"/>
      <c r="U29" s="42"/>
      <c r="V29" s="625"/>
      <c r="W29" s="625"/>
      <c r="X29" s="625"/>
      <c r="Y29" s="625"/>
      <c r="Z29" s="625"/>
      <c r="AA29" s="625"/>
      <c r="AB29" s="625"/>
      <c r="AC29" s="625"/>
      <c r="AD29" s="625"/>
      <c r="AE29" s="625"/>
      <c r="AF29" s="625"/>
      <c r="AG29" s="625"/>
      <c r="AH29" s="625"/>
      <c r="AI29" s="625"/>
      <c r="AJ29" s="625"/>
      <c r="AK29" s="625"/>
      <c r="AL29" s="625"/>
      <c r="AM29" s="625"/>
      <c r="AN29" s="626"/>
      <c r="AY29" s="1">
        <v>3</v>
      </c>
    </row>
    <row r="30" spans="1:53" ht="24" customHeight="1" x14ac:dyDescent="0.55000000000000004">
      <c r="A30" s="411">
        <v>3.4</v>
      </c>
      <c r="B30" s="95" t="str">
        <f>Inputs!B55</f>
        <v>Do you have a standard format for O&amp;M manuals?</v>
      </c>
      <c r="C30" s="100"/>
      <c r="D30" s="100"/>
      <c r="E30" s="100"/>
      <c r="F30" s="100"/>
      <c r="G30" s="99">
        <f>Inputs!C55</f>
        <v>0</v>
      </c>
      <c r="H30" s="105"/>
      <c r="I30" s="131"/>
      <c r="J30" s="132"/>
      <c r="K30" s="132"/>
      <c r="L30" s="132"/>
      <c r="M30" s="51"/>
      <c r="N30" s="49"/>
      <c r="O30" s="50"/>
      <c r="P30" s="50"/>
      <c r="Q30" s="71"/>
      <c r="R30" s="82"/>
      <c r="S30" s="51"/>
      <c r="T30" s="51"/>
      <c r="U30" s="52"/>
      <c r="V30" s="63"/>
      <c r="W30" s="63"/>
      <c r="X30" s="63"/>
      <c r="Y30" s="63"/>
      <c r="Z30" s="63"/>
      <c r="AA30" s="63"/>
      <c r="AB30" s="63"/>
      <c r="AC30" s="63"/>
      <c r="AD30" s="63"/>
      <c r="AE30" s="511"/>
      <c r="AF30" s="511"/>
      <c r="AG30" s="511"/>
      <c r="AH30" s="511"/>
      <c r="AI30" s="511"/>
      <c r="AJ30" s="511"/>
      <c r="AK30" s="511"/>
      <c r="AL30" s="511"/>
      <c r="AM30" s="511"/>
      <c r="AN30" s="521"/>
    </row>
    <row r="31" spans="1:53" ht="24" customHeight="1" x14ac:dyDescent="0.55000000000000004">
      <c r="A31" s="411">
        <v>3.5</v>
      </c>
      <c r="B31" s="95" t="str">
        <f>Inputs!B56</f>
        <v xml:space="preserve">Do you have a standard format for the asset register? </v>
      </c>
      <c r="C31" s="100"/>
      <c r="D31" s="100"/>
      <c r="E31" s="100"/>
      <c r="F31" s="100"/>
      <c r="G31" s="99">
        <f>Inputs!C56</f>
        <v>0</v>
      </c>
      <c r="H31" s="2"/>
      <c r="I31" s="131"/>
      <c r="J31" s="132"/>
      <c r="K31" s="132"/>
      <c r="L31" s="132"/>
      <c r="M31" s="51"/>
      <c r="N31" s="53"/>
      <c r="O31" s="54"/>
      <c r="P31" s="54"/>
      <c r="Q31" s="71"/>
      <c r="R31" s="133"/>
      <c r="S31" s="55"/>
      <c r="T31" s="51"/>
      <c r="U31" s="63"/>
      <c r="V31" s="63"/>
      <c r="W31" s="63"/>
      <c r="X31" s="63"/>
      <c r="Y31" s="63"/>
      <c r="Z31" s="63"/>
      <c r="AA31" s="63"/>
      <c r="AB31" s="63"/>
      <c r="AC31" s="63"/>
      <c r="AD31" s="63"/>
      <c r="AE31" s="511"/>
      <c r="AF31" s="511"/>
      <c r="AG31" s="511"/>
      <c r="AH31" s="511"/>
      <c r="AI31" s="511"/>
      <c r="AJ31" s="511"/>
      <c r="AK31" s="511"/>
      <c r="AL31" s="511"/>
      <c r="AM31" s="511"/>
      <c r="AN31" s="521"/>
    </row>
    <row r="32" spans="1:53" ht="24" customHeight="1" thickBot="1" x14ac:dyDescent="0.45">
      <c r="A32" s="412"/>
      <c r="B32" s="251"/>
      <c r="C32" s="251"/>
      <c r="D32" s="251"/>
      <c r="E32" s="251"/>
      <c r="F32" s="251"/>
      <c r="G32" s="251"/>
      <c r="H32" s="252"/>
      <c r="I32" s="131"/>
      <c r="J32" s="132"/>
      <c r="K32" s="132"/>
      <c r="L32" s="132"/>
      <c r="M32" s="51"/>
      <c r="N32" s="53"/>
      <c r="O32" s="54"/>
      <c r="P32" s="54"/>
      <c r="Q32" s="71"/>
      <c r="R32" s="133"/>
      <c r="S32" s="55"/>
      <c r="T32" s="51"/>
      <c r="U32" s="63"/>
      <c r="V32" s="63"/>
      <c r="W32" s="63"/>
      <c r="X32" s="63"/>
      <c r="Y32" s="63"/>
      <c r="Z32" s="63"/>
      <c r="AA32" s="63"/>
      <c r="AB32" s="63"/>
      <c r="AC32" s="63"/>
      <c r="AD32" s="63"/>
      <c r="AE32" s="378"/>
      <c r="AF32" s="378"/>
      <c r="AG32" s="378"/>
      <c r="AH32" s="378"/>
      <c r="AI32" s="378"/>
      <c r="AJ32" s="378"/>
      <c r="AK32" s="378"/>
      <c r="AL32" s="378"/>
      <c r="AM32" s="378"/>
      <c r="AN32" s="413"/>
    </row>
    <row r="33" spans="1:54" ht="24" customHeight="1" thickTop="1" thickBot="1" x14ac:dyDescent="0.45">
      <c r="A33" s="414" t="s">
        <v>87</v>
      </c>
      <c r="B33" s="253"/>
      <c r="C33" s="253"/>
      <c r="D33" s="253"/>
      <c r="E33" s="253"/>
      <c r="F33" s="253"/>
      <c r="G33" s="253"/>
      <c r="H33" s="254"/>
      <c r="I33" s="131"/>
      <c r="J33" s="132"/>
      <c r="K33" s="132"/>
      <c r="L33" s="132"/>
      <c r="M33" s="51"/>
      <c r="N33" s="53"/>
      <c r="O33" s="54"/>
      <c r="P33" s="54"/>
      <c r="Q33" s="71"/>
      <c r="R33" s="133"/>
      <c r="S33" s="55"/>
      <c r="T33" s="51"/>
      <c r="U33" s="63"/>
      <c r="V33" s="63"/>
      <c r="W33" s="63"/>
      <c r="X33" s="63"/>
      <c r="Y33" s="63"/>
      <c r="Z33" s="63"/>
      <c r="AA33" s="63"/>
      <c r="AB33" s="63"/>
      <c r="AC33" s="63"/>
      <c r="AD33" s="63"/>
      <c r="AE33" s="378"/>
      <c r="AF33" s="378"/>
      <c r="AG33" s="378"/>
      <c r="AH33" s="378"/>
      <c r="AI33" s="378"/>
      <c r="AJ33" s="378"/>
      <c r="AK33" s="378"/>
      <c r="AL33" s="378"/>
      <c r="AM33" s="378"/>
      <c r="AN33" s="413"/>
    </row>
    <row r="34" spans="1:54" ht="24" customHeight="1" thickTop="1" x14ac:dyDescent="0.7">
      <c r="A34" s="411">
        <v>4.0999999999999996</v>
      </c>
      <c r="B34" s="317" t="str">
        <f>Inputs!B59</f>
        <v xml:space="preserve">Does the Client (Appointing Party) have a organisational CDE? </v>
      </c>
      <c r="C34" s="317"/>
      <c r="D34" s="92"/>
      <c r="E34" s="92"/>
      <c r="F34" s="377">
        <f>Inputs!C59</f>
        <v>0</v>
      </c>
      <c r="G34" s="522">
        <f>Inputs!C60</f>
        <v>0</v>
      </c>
      <c r="H34" s="523"/>
      <c r="I34" s="131"/>
      <c r="J34" s="132"/>
      <c r="K34" s="132"/>
      <c r="L34" s="132"/>
      <c r="M34" s="51"/>
      <c r="N34" s="53"/>
      <c r="O34" s="54"/>
      <c r="P34" s="54"/>
      <c r="Q34" s="71"/>
      <c r="R34" s="133"/>
      <c r="S34" s="55"/>
      <c r="T34" s="51"/>
      <c r="U34" s="63"/>
      <c r="V34" s="63"/>
      <c r="W34" s="63"/>
      <c r="X34" s="63"/>
      <c r="Y34" s="63"/>
      <c r="Z34" s="63"/>
      <c r="AA34" s="63"/>
      <c r="AB34" s="63"/>
      <c r="AC34" s="63"/>
      <c r="AD34" s="63"/>
      <c r="AE34" s="378"/>
      <c r="AF34" s="378"/>
      <c r="AG34" s="378"/>
      <c r="AH34" s="378"/>
      <c r="AI34" s="378"/>
      <c r="AJ34" s="378"/>
      <c r="AK34" s="378"/>
      <c r="AL34" s="378"/>
      <c r="AM34" s="378"/>
      <c r="AN34" s="413"/>
    </row>
    <row r="35" spans="1:54" ht="24" customHeight="1" x14ac:dyDescent="0.7">
      <c r="A35" s="411">
        <v>4.2</v>
      </c>
      <c r="B35" s="318" t="str">
        <f>Inputs!B61</f>
        <v>Who will host the project-wide CDE for multiple delivery teams at tender stage ?</v>
      </c>
      <c r="C35" s="318"/>
      <c r="D35" s="93"/>
      <c r="E35" s="93"/>
      <c r="F35" s="371">
        <f>Inputs!C61</f>
        <v>0</v>
      </c>
      <c r="G35" s="484">
        <f>Inputs!C62</f>
        <v>0</v>
      </c>
      <c r="H35" s="485"/>
      <c r="I35" s="131"/>
      <c r="J35" s="132"/>
      <c r="K35" s="132"/>
      <c r="L35" s="132"/>
      <c r="M35" s="51"/>
      <c r="N35" s="53"/>
      <c r="O35" s="44"/>
      <c r="P35" s="44"/>
      <c r="Q35" s="50"/>
      <c r="R35" s="75"/>
      <c r="S35" s="55"/>
      <c r="T35" s="51"/>
      <c r="U35" s="63"/>
      <c r="V35" s="63"/>
      <c r="W35" s="63"/>
      <c r="X35" s="63"/>
      <c r="Y35" s="63"/>
      <c r="Z35" s="63"/>
      <c r="AA35" s="63"/>
      <c r="AB35" s="63"/>
      <c r="AC35" s="63"/>
      <c r="AD35" s="63"/>
      <c r="AE35" s="511"/>
      <c r="AF35" s="511"/>
      <c r="AG35" s="511"/>
      <c r="AH35" s="511"/>
      <c r="AI35" s="511"/>
      <c r="AJ35" s="511"/>
      <c r="AK35" s="511"/>
      <c r="AL35" s="511"/>
      <c r="AM35" s="511"/>
      <c r="AN35" s="521"/>
    </row>
    <row r="36" spans="1:54" ht="24" customHeight="1" x14ac:dyDescent="0.7">
      <c r="A36" s="411">
        <v>4.3</v>
      </c>
      <c r="B36" s="318" t="str">
        <f>Inputs!B63</f>
        <v>Who will host  project-wide CDE for multiple delivery teams at the design stage?</v>
      </c>
      <c r="C36" s="318"/>
      <c r="D36" s="93"/>
      <c r="E36" s="93"/>
      <c r="F36" s="371">
        <f>Inputs!C63</f>
        <v>0</v>
      </c>
      <c r="G36" s="484">
        <f>Inputs!C64</f>
        <v>0</v>
      </c>
      <c r="H36" s="485"/>
      <c r="I36" s="134"/>
      <c r="J36" s="135"/>
      <c r="K36" s="135"/>
      <c r="L36" s="135"/>
      <c r="M36" s="51"/>
      <c r="N36" s="56"/>
      <c r="O36" s="44"/>
      <c r="P36" s="44"/>
      <c r="Q36" s="44"/>
      <c r="R36" s="75"/>
      <c r="S36" s="57"/>
      <c r="T36" s="51"/>
      <c r="U36" s="63"/>
      <c r="V36" s="63"/>
      <c r="W36" s="58"/>
      <c r="X36" s="58"/>
      <c r="Y36" s="58"/>
      <c r="Z36" s="58"/>
      <c r="AA36" s="58"/>
      <c r="AB36" s="58"/>
      <c r="AC36" s="58"/>
      <c r="AD36" s="58"/>
      <c r="AE36" s="511"/>
      <c r="AF36" s="511"/>
      <c r="AG36" s="511"/>
      <c r="AH36" s="511"/>
      <c r="AI36" s="511"/>
      <c r="AJ36" s="511"/>
      <c r="AK36" s="511"/>
      <c r="AL36" s="511"/>
      <c r="AM36" s="511"/>
      <c r="AN36" s="521"/>
    </row>
    <row r="37" spans="1:54" ht="24" customHeight="1" x14ac:dyDescent="0.7">
      <c r="A37" s="411">
        <v>4.4000000000000004</v>
      </c>
      <c r="B37" s="318" t="str">
        <f>Inputs!B65</f>
        <v>Who will host  project-wide CDE for multiple delivery teams at the construction stage?</v>
      </c>
      <c r="C37" s="318"/>
      <c r="D37" s="93"/>
      <c r="E37" s="93"/>
      <c r="F37" s="371">
        <f>Inputs!C65</f>
        <v>0</v>
      </c>
      <c r="G37" s="484">
        <f>Inputs!C66</f>
        <v>0</v>
      </c>
      <c r="H37" s="485"/>
      <c r="I37" s="131"/>
      <c r="J37" s="132"/>
      <c r="K37" s="132"/>
      <c r="L37" s="132"/>
      <c r="M37" s="51"/>
      <c r="N37" s="53"/>
      <c r="O37" s="72"/>
      <c r="P37" s="44"/>
      <c r="Q37" s="59"/>
      <c r="R37" s="83"/>
      <c r="S37" s="57"/>
      <c r="T37" s="51"/>
      <c r="U37" s="63"/>
      <c r="V37" s="136"/>
      <c r="W37" s="58"/>
      <c r="X37" s="58"/>
      <c r="Y37" s="58"/>
      <c r="Z37" s="58"/>
      <c r="AA37" s="58"/>
      <c r="AB37" s="58"/>
      <c r="AC37" s="58"/>
      <c r="AD37" s="58"/>
      <c r="AE37" s="448"/>
      <c r="AF37" s="448"/>
      <c r="AG37" s="448"/>
      <c r="AH37" s="448"/>
      <c r="AI37" s="448"/>
      <c r="AJ37" s="448"/>
      <c r="AK37" s="448"/>
      <c r="AL37" s="448"/>
      <c r="AM37" s="448"/>
      <c r="AN37" s="453"/>
    </row>
    <row r="38" spans="1:54" ht="24" customHeight="1" thickBot="1" x14ac:dyDescent="0.75">
      <c r="A38" s="411">
        <v>4.5</v>
      </c>
      <c r="B38" s="319" t="str">
        <f>Inputs!B67</f>
        <v xml:space="preserve">Who will host project-wide CDE for multiple delivery teams at the operational stage? </v>
      </c>
      <c r="C38" s="319"/>
      <c r="D38" s="255"/>
      <c r="E38" s="255"/>
      <c r="F38" s="388">
        <f>Inputs!C67</f>
        <v>0</v>
      </c>
      <c r="G38" s="519">
        <f>Inputs!C68</f>
        <v>0</v>
      </c>
      <c r="H38" s="520"/>
      <c r="I38" s="131"/>
      <c r="J38" s="132"/>
      <c r="K38" s="132"/>
      <c r="L38" s="132"/>
      <c r="M38" s="51"/>
      <c r="N38" s="53"/>
      <c r="O38" s="73"/>
      <c r="P38" s="51"/>
      <c r="Q38" s="80"/>
      <c r="R38" s="84"/>
      <c r="S38" s="57"/>
      <c r="T38" s="51"/>
      <c r="U38" s="63"/>
      <c r="V38" s="136"/>
      <c r="W38" s="58"/>
      <c r="X38" s="58"/>
      <c r="Y38" s="58"/>
      <c r="Z38" s="58"/>
      <c r="AA38" s="58"/>
      <c r="AB38" s="58"/>
      <c r="AC38" s="58"/>
      <c r="AD38" s="58"/>
      <c r="AE38" s="448"/>
      <c r="AF38" s="448"/>
      <c r="AG38" s="448"/>
      <c r="AH38" s="448"/>
      <c r="AI38" s="448"/>
      <c r="AJ38" s="448"/>
      <c r="AK38" s="448"/>
      <c r="AL38" s="448"/>
      <c r="AM38" s="448"/>
      <c r="AN38" s="453"/>
    </row>
    <row r="39" spans="1:54" ht="31.5" customHeight="1" thickTop="1" x14ac:dyDescent="0.65">
      <c r="A39" s="612" t="s">
        <v>136</v>
      </c>
      <c r="B39" s="613"/>
      <c r="C39" s="613"/>
      <c r="D39" s="613"/>
      <c r="E39" s="613"/>
      <c r="F39" s="613"/>
      <c r="G39" s="613"/>
      <c r="H39" s="613"/>
      <c r="I39" s="613"/>
      <c r="J39" s="613"/>
      <c r="K39" s="613"/>
      <c r="L39" s="613"/>
      <c r="M39" s="613"/>
      <c r="N39" s="613"/>
      <c r="O39" s="613"/>
      <c r="P39" s="613"/>
      <c r="Q39" s="613"/>
      <c r="R39" s="614"/>
      <c r="S39" s="213"/>
      <c r="T39" s="214"/>
      <c r="U39" s="524" t="s">
        <v>137</v>
      </c>
      <c r="V39" s="525"/>
      <c r="W39" s="525"/>
      <c r="X39" s="525"/>
      <c r="Y39" s="525"/>
      <c r="Z39" s="525"/>
      <c r="AA39" s="525"/>
      <c r="AB39" s="525"/>
      <c r="AC39" s="525"/>
      <c r="AD39" s="525"/>
      <c r="AE39" s="525"/>
      <c r="AF39" s="525"/>
      <c r="AG39" s="525"/>
      <c r="AH39" s="525"/>
      <c r="AI39" s="525"/>
      <c r="AJ39" s="525"/>
      <c r="AK39" s="525"/>
      <c r="AL39" s="525"/>
      <c r="AM39" s="525"/>
      <c r="AN39" s="526"/>
    </row>
    <row r="40" spans="1:54" ht="15.75" customHeight="1" thickBot="1" x14ac:dyDescent="0.7">
      <c r="A40" s="615"/>
      <c r="B40" s="616"/>
      <c r="C40" s="616"/>
      <c r="D40" s="616"/>
      <c r="E40" s="616"/>
      <c r="F40" s="616"/>
      <c r="G40" s="616"/>
      <c r="H40" s="616"/>
      <c r="I40" s="616"/>
      <c r="J40" s="616"/>
      <c r="K40" s="616"/>
      <c r="L40" s="616"/>
      <c r="M40" s="616"/>
      <c r="N40" s="616"/>
      <c r="O40" s="616"/>
      <c r="P40" s="616"/>
      <c r="Q40" s="616"/>
      <c r="R40" s="617"/>
      <c r="S40" s="215"/>
      <c r="T40" s="216"/>
      <c r="U40" s="527"/>
      <c r="V40" s="527"/>
      <c r="W40" s="527"/>
      <c r="X40" s="527"/>
      <c r="Y40" s="527"/>
      <c r="Z40" s="527"/>
      <c r="AA40" s="527"/>
      <c r="AB40" s="527"/>
      <c r="AC40" s="527"/>
      <c r="AD40" s="527"/>
      <c r="AE40" s="527"/>
      <c r="AF40" s="527"/>
      <c r="AG40" s="527"/>
      <c r="AH40" s="527"/>
      <c r="AI40" s="527"/>
      <c r="AJ40" s="527"/>
      <c r="AK40" s="527"/>
      <c r="AL40" s="527"/>
      <c r="AM40" s="527"/>
      <c r="AN40" s="528"/>
    </row>
    <row r="41" spans="1:54" ht="21" customHeight="1" x14ac:dyDescent="0.4">
      <c r="A41" s="415"/>
      <c r="B41" s="137"/>
      <c r="C41" s="137"/>
      <c r="D41" s="137"/>
      <c r="E41" s="137"/>
      <c r="F41" s="137"/>
      <c r="G41" s="137"/>
      <c r="H41" s="137"/>
      <c r="I41" s="137"/>
      <c r="J41" s="137"/>
      <c r="K41" s="137"/>
      <c r="L41" s="137"/>
      <c r="M41" s="25"/>
      <c r="N41" s="25"/>
      <c r="O41" s="26"/>
      <c r="P41" s="138"/>
      <c r="Q41" s="27"/>
      <c r="R41" s="28"/>
      <c r="S41" s="86"/>
      <c r="T41" s="25"/>
      <c r="U41" s="529"/>
      <c r="V41" s="530"/>
      <c r="W41" s="530"/>
      <c r="X41" s="530"/>
      <c r="Y41" s="530"/>
      <c r="Z41" s="530"/>
      <c r="AA41" s="530"/>
      <c r="AB41" s="530"/>
      <c r="AC41" s="530"/>
      <c r="AD41" s="530"/>
      <c r="AE41" s="530"/>
      <c r="AF41" s="530"/>
      <c r="AG41" s="530"/>
      <c r="AH41" s="531"/>
      <c r="AI41" s="532"/>
      <c r="AJ41" s="532"/>
      <c r="AK41" s="532"/>
      <c r="AL41" s="532"/>
      <c r="AM41" s="532"/>
      <c r="AN41" s="533"/>
    </row>
    <row r="42" spans="1:54" ht="25.5" customHeight="1" thickBot="1" x14ac:dyDescent="0.75">
      <c r="A42" s="416"/>
      <c r="B42" s="139" t="s">
        <v>79</v>
      </c>
      <c r="C42" s="140"/>
      <c r="D42" s="140"/>
      <c r="E42" s="140"/>
      <c r="F42" s="139" t="s">
        <v>201</v>
      </c>
      <c r="G42" s="139"/>
      <c r="H42" s="140"/>
      <c r="I42" s="140"/>
      <c r="J42" s="599">
        <f>D15</f>
        <v>0</v>
      </c>
      <c r="K42" s="600"/>
      <c r="L42" s="600"/>
      <c r="M42" s="600"/>
      <c r="N42" s="600"/>
      <c r="O42" s="600"/>
      <c r="P42" s="600"/>
      <c r="Q42" s="16"/>
      <c r="R42" s="17"/>
      <c r="S42" s="18"/>
      <c r="T42" s="163" t="s">
        <v>99</v>
      </c>
      <c r="U42" s="380"/>
      <c r="V42" s="139"/>
      <c r="W42" s="381"/>
      <c r="X42" s="381"/>
      <c r="Y42" s="381"/>
      <c r="Z42" s="381"/>
      <c r="AA42" s="381"/>
      <c r="AB42" s="381"/>
      <c r="AC42" s="381"/>
      <c r="AD42" s="381"/>
      <c r="AE42" s="381"/>
      <c r="AF42" s="381"/>
      <c r="AG42" s="381"/>
      <c r="AH42" s="61"/>
      <c r="AI42" s="141"/>
      <c r="AJ42" s="141"/>
      <c r="AK42" s="141"/>
      <c r="AL42" s="141"/>
      <c r="AM42" s="141"/>
      <c r="AN42" s="417"/>
    </row>
    <row r="43" spans="1:54" ht="31.3" customHeight="1" thickTop="1" x14ac:dyDescent="0.35">
      <c r="A43" s="416"/>
      <c r="B43" s="565" t="s">
        <v>29</v>
      </c>
      <c r="C43" s="449" t="s">
        <v>151</v>
      </c>
      <c r="D43" s="449" t="s">
        <v>14</v>
      </c>
      <c r="E43" s="449"/>
      <c r="F43" s="449" t="s">
        <v>67</v>
      </c>
      <c r="G43" s="449" t="s">
        <v>67</v>
      </c>
      <c r="H43" s="321" t="s">
        <v>33</v>
      </c>
      <c r="I43" s="321" t="s">
        <v>34</v>
      </c>
      <c r="J43" s="321" t="s">
        <v>35</v>
      </c>
      <c r="K43" s="321" t="s">
        <v>36</v>
      </c>
      <c r="L43" s="321" t="s">
        <v>37</v>
      </c>
      <c r="M43" s="321" t="s">
        <v>38</v>
      </c>
      <c r="N43" s="321" t="s">
        <v>39</v>
      </c>
      <c r="O43" s="622" t="s">
        <v>80</v>
      </c>
      <c r="P43" s="449"/>
      <c r="Q43" s="451"/>
      <c r="R43" s="17"/>
      <c r="S43" s="18"/>
      <c r="T43" s="443" t="s">
        <v>100</v>
      </c>
      <c r="U43" s="444"/>
      <c r="V43" s="518" t="s">
        <v>98</v>
      </c>
      <c r="W43" s="518"/>
      <c r="X43" s="518"/>
      <c r="Y43" s="518"/>
      <c r="Z43" s="518"/>
      <c r="AA43" s="518"/>
      <c r="AB43" s="518"/>
      <c r="AC43" s="518"/>
      <c r="AD43" s="518"/>
      <c r="AE43" s="534" t="s">
        <v>109</v>
      </c>
      <c r="AF43" s="535"/>
      <c r="AG43" s="536"/>
      <c r="AH43" s="440" t="s">
        <v>110</v>
      </c>
      <c r="AI43" s="441"/>
      <c r="AJ43" s="442"/>
      <c r="AK43" s="217"/>
      <c r="AL43" s="217"/>
      <c r="AM43" s="218" t="s">
        <v>17</v>
      </c>
      <c r="AN43" s="417"/>
    </row>
    <row r="44" spans="1:54" ht="31.3" customHeight="1" x14ac:dyDescent="0.4">
      <c r="A44" s="416"/>
      <c r="B44" s="566"/>
      <c r="C44" s="491"/>
      <c r="D44" s="491"/>
      <c r="E44" s="491"/>
      <c r="F44" s="450"/>
      <c r="G44" s="450"/>
      <c r="H44" s="512" t="s">
        <v>168</v>
      </c>
      <c r="I44" s="513"/>
      <c r="J44" s="513"/>
      <c r="K44" s="513"/>
      <c r="L44" s="513"/>
      <c r="M44" s="513"/>
      <c r="N44" s="514"/>
      <c r="O44" s="623"/>
      <c r="P44" s="450"/>
      <c r="Q44" s="452"/>
      <c r="R44" s="17"/>
      <c r="S44" s="18"/>
      <c r="T44" s="620"/>
      <c r="U44" s="621"/>
      <c r="V44" s="618" t="s">
        <v>111</v>
      </c>
      <c r="W44" s="619"/>
      <c r="X44" s="619"/>
      <c r="Y44" s="619"/>
      <c r="Z44" s="619"/>
      <c r="AA44" s="619"/>
      <c r="AB44" s="619"/>
      <c r="AC44" s="619"/>
      <c r="AD44" s="619"/>
      <c r="AE44" s="499" t="b">
        <f>IF($G$20="No",2)</f>
        <v>0</v>
      </c>
      <c r="AF44" s="500"/>
      <c r="AG44" s="501"/>
      <c r="AH44" s="499" t="b">
        <f>IF($G$20="Yes",2)</f>
        <v>0</v>
      </c>
      <c r="AI44" s="500"/>
      <c r="AJ44" s="501"/>
      <c r="AK44" s="171"/>
      <c r="AL44" s="171"/>
      <c r="AM44" s="164"/>
      <c r="AN44" s="417"/>
    </row>
    <row r="45" spans="1:54" ht="31.3" customHeight="1" x14ac:dyDescent="0.35">
      <c r="A45" s="416"/>
      <c r="B45" s="390"/>
      <c r="C45" s="373"/>
      <c r="D45" s="373"/>
      <c r="E45" s="373"/>
      <c r="F45" s="372" t="s">
        <v>68</v>
      </c>
      <c r="G45" s="372" t="s">
        <v>69</v>
      </c>
      <c r="H45" s="515"/>
      <c r="I45" s="516"/>
      <c r="J45" s="516"/>
      <c r="K45" s="516"/>
      <c r="L45" s="516"/>
      <c r="M45" s="516"/>
      <c r="N45" s="517"/>
      <c r="O45" s="372"/>
      <c r="P45" s="372"/>
      <c r="Q45" s="376"/>
      <c r="R45" s="17"/>
      <c r="S45" s="18"/>
      <c r="T45" s="438"/>
      <c r="U45" s="486"/>
      <c r="V45" s="487" t="s">
        <v>166</v>
      </c>
      <c r="W45" s="488"/>
      <c r="X45" s="488"/>
      <c r="Y45" s="488"/>
      <c r="Z45" s="488"/>
      <c r="AA45" s="488"/>
      <c r="AB45" s="488"/>
      <c r="AC45" s="488"/>
      <c r="AD45" s="488"/>
      <c r="AE45" s="499" t="b">
        <f>IF(Inputs!C25="No",2)</f>
        <v>0</v>
      </c>
      <c r="AF45" s="500"/>
      <c r="AG45" s="501"/>
      <c r="AH45" s="499" t="b">
        <f>IF(Inputs!C25="Yes",2)</f>
        <v>0</v>
      </c>
      <c r="AI45" s="500"/>
      <c r="AJ45" s="501"/>
      <c r="AK45" s="169"/>
      <c r="AL45" s="169"/>
      <c r="AM45" s="165"/>
      <c r="AN45" s="417"/>
    </row>
    <row r="46" spans="1:54" ht="31.3" customHeight="1" thickBot="1" x14ac:dyDescent="0.45">
      <c r="A46" s="416"/>
      <c r="B46" s="142">
        <v>0</v>
      </c>
      <c r="C46" s="143">
        <f>Inputs!C24:F24</f>
        <v>0</v>
      </c>
      <c r="D46" s="143" t="s">
        <v>70</v>
      </c>
      <c r="E46" s="144"/>
      <c r="F46" s="145">
        <f>MIN(F50:F60)</f>
        <v>0</v>
      </c>
      <c r="G46" s="145">
        <f>MAX(G50:G60)</f>
        <v>0</v>
      </c>
      <c r="H46" s="146">
        <f>IF(AND($H$45&gt;=F46,$H$45&lt;=G46),IF($E12="Completed",3,IF($E12="In Progress",2,1)),"")</f>
        <v>1</v>
      </c>
      <c r="I46" s="146">
        <f>IF(AND($I$45&gt;=F46,$I$45&lt;=G46),IF($E12="Completed",3,IF($E12="In Progress",2,1)),"")</f>
        <v>1</v>
      </c>
      <c r="J46" s="146">
        <f>IF(AND($J$45&gt;=F46,$J$45&lt;=G46),IF($E12="Completed",3,IF($E12="In Progress",2,1)),"")</f>
        <v>1</v>
      </c>
      <c r="K46" s="146">
        <f>IF(AND($K$45&gt;=F46,$K$45&lt;=G46),IF($E12="Completed",3,IF($E12="In Progress",2,1)),"")</f>
        <v>1</v>
      </c>
      <c r="L46" s="146">
        <f>IF(AND($L$45&gt;=F46,$L$45&lt;=G46),IF($E12="Completed",3,IF($E12="In Progress",2,1)),"")</f>
        <v>1</v>
      </c>
      <c r="M46" s="146">
        <f>IF(AND($M$45&gt;=F46,$M$45&lt;=G46),IF($E12="Completed",3,IF($E12="In Progress",2,1)),"")</f>
        <v>1</v>
      </c>
      <c r="N46" s="146">
        <f>IF(AND($N$45&gt;=F46,$N$45&lt;=G46),IF($E12="Completed",3,IF($E12="In Progress",2,1)),"")</f>
        <v>1</v>
      </c>
      <c r="O46" s="172">
        <f>G20</f>
        <v>0</v>
      </c>
      <c r="P46" s="147"/>
      <c r="Q46" s="148" t="s">
        <v>17</v>
      </c>
      <c r="R46" s="17"/>
      <c r="S46" s="18"/>
      <c r="T46" s="438" t="s">
        <v>101</v>
      </c>
      <c r="U46" s="486"/>
      <c r="V46" s="487" t="s">
        <v>167</v>
      </c>
      <c r="W46" s="488"/>
      <c r="X46" s="488"/>
      <c r="Y46" s="488"/>
      <c r="Z46" s="488"/>
      <c r="AA46" s="488"/>
      <c r="AB46" s="488"/>
      <c r="AC46" s="488"/>
      <c r="AD46" s="488"/>
      <c r="AE46" s="478"/>
      <c r="AF46" s="479"/>
      <c r="AG46" s="480"/>
      <c r="AH46" s="478">
        <f>IF(BC51="No",2)</f>
        <v>2</v>
      </c>
      <c r="AI46" s="479"/>
      <c r="AJ46" s="480"/>
      <c r="AK46" s="369"/>
      <c r="AL46" s="369"/>
      <c r="AM46" s="166"/>
      <c r="AN46" s="417"/>
      <c r="BB46" s="9"/>
    </row>
    <row r="47" spans="1:54" ht="31.3" customHeight="1" thickBot="1" x14ac:dyDescent="0.75">
      <c r="A47" s="416"/>
      <c r="B47" s="139" t="s">
        <v>114</v>
      </c>
      <c r="C47" s="140"/>
      <c r="D47" s="140"/>
      <c r="E47" s="140"/>
      <c r="F47" s="140"/>
      <c r="G47" s="140"/>
      <c r="H47" s="140"/>
      <c r="I47" s="140"/>
      <c r="J47" s="140"/>
      <c r="K47" s="140"/>
      <c r="L47" s="140"/>
      <c r="M47" s="14"/>
      <c r="N47" s="30"/>
      <c r="O47" s="15"/>
      <c r="P47" s="89"/>
      <c r="Q47" s="16"/>
      <c r="R47" s="17"/>
      <c r="S47" s="18"/>
      <c r="T47" s="438" t="s">
        <v>102</v>
      </c>
      <c r="U47" s="486"/>
      <c r="V47" s="487" t="s">
        <v>178</v>
      </c>
      <c r="W47" s="488"/>
      <c r="X47" s="488"/>
      <c r="Y47" s="488"/>
      <c r="Z47" s="488"/>
      <c r="AA47" s="488"/>
      <c r="AB47" s="488"/>
      <c r="AC47" s="488"/>
      <c r="AD47" s="488"/>
      <c r="AE47" s="478" t="b">
        <f>IF($G$22="No",1)</f>
        <v>0</v>
      </c>
      <c r="AF47" s="479"/>
      <c r="AG47" s="480"/>
      <c r="AH47" s="478" t="b">
        <f>IF($G$22="Yes",2)</f>
        <v>0</v>
      </c>
      <c r="AI47" s="479"/>
      <c r="AJ47" s="480"/>
      <c r="AK47" s="169"/>
      <c r="AL47" s="169"/>
      <c r="AM47" s="165"/>
      <c r="AN47" s="417"/>
    </row>
    <row r="48" spans="1:54" ht="31.3" customHeight="1" thickTop="1" x14ac:dyDescent="0.35">
      <c r="A48" s="416"/>
      <c r="B48" s="565" t="s">
        <v>29</v>
      </c>
      <c r="C48" s="449" t="s">
        <v>115</v>
      </c>
      <c r="D48" s="449" t="s">
        <v>14</v>
      </c>
      <c r="E48" s="489" t="s">
        <v>32</v>
      </c>
      <c r="F48" s="449" t="s">
        <v>59</v>
      </c>
      <c r="G48" s="449" t="s">
        <v>60</v>
      </c>
      <c r="H48" s="320" t="s">
        <v>33</v>
      </c>
      <c r="I48" s="320" t="s">
        <v>34</v>
      </c>
      <c r="J48" s="320" t="s">
        <v>35</v>
      </c>
      <c r="K48" s="320" t="s">
        <v>36</v>
      </c>
      <c r="L48" s="320" t="s">
        <v>37</v>
      </c>
      <c r="M48" s="320" t="s">
        <v>38</v>
      </c>
      <c r="N48" s="320" t="s">
        <v>39</v>
      </c>
      <c r="O48" s="449" t="s">
        <v>61</v>
      </c>
      <c r="P48" s="449" t="s">
        <v>159</v>
      </c>
      <c r="Q48" s="567"/>
      <c r="R48" s="78"/>
      <c r="S48" s="18"/>
      <c r="T48" s="438" t="s">
        <v>103</v>
      </c>
      <c r="U48" s="486"/>
      <c r="V48" s="487" t="s">
        <v>181</v>
      </c>
      <c r="W48" s="488"/>
      <c r="X48" s="488"/>
      <c r="Y48" s="488"/>
      <c r="Z48" s="488"/>
      <c r="AA48" s="488"/>
      <c r="AB48" s="488"/>
      <c r="AC48" s="488"/>
      <c r="AD48" s="488"/>
      <c r="AE48" s="499" t="b">
        <f>IF($G$30="No",2)</f>
        <v>0</v>
      </c>
      <c r="AF48" s="500"/>
      <c r="AG48" s="501"/>
      <c r="AH48" s="499" t="b">
        <f>IF($G$30="Yes",2)</f>
        <v>0</v>
      </c>
      <c r="AI48" s="500"/>
      <c r="AJ48" s="501"/>
      <c r="AK48" s="169"/>
      <c r="AL48" s="169"/>
      <c r="AM48" s="170"/>
      <c r="AN48" s="418"/>
    </row>
    <row r="49" spans="1:55" ht="34.5" customHeight="1" x14ac:dyDescent="0.35">
      <c r="A49" s="416"/>
      <c r="B49" s="566"/>
      <c r="C49" s="491"/>
      <c r="D49" s="491"/>
      <c r="E49" s="490"/>
      <c r="F49" s="450"/>
      <c r="G49" s="450"/>
      <c r="H49" s="250">
        <v>0.5</v>
      </c>
      <c r="I49" s="250">
        <v>1</v>
      </c>
      <c r="J49" s="250">
        <v>2</v>
      </c>
      <c r="K49" s="250">
        <v>3</v>
      </c>
      <c r="L49" s="250">
        <v>4</v>
      </c>
      <c r="M49" s="250">
        <v>5</v>
      </c>
      <c r="N49" s="250">
        <v>6</v>
      </c>
      <c r="O49" s="450"/>
      <c r="P49" s="450"/>
      <c r="Q49" s="568"/>
      <c r="R49" s="78"/>
      <c r="S49" s="18"/>
      <c r="T49" s="438" t="s">
        <v>104</v>
      </c>
      <c r="U49" s="439"/>
      <c r="V49" s="487" t="s">
        <v>179</v>
      </c>
      <c r="W49" s="487"/>
      <c r="X49" s="487"/>
      <c r="Y49" s="487"/>
      <c r="Z49" s="487"/>
      <c r="AA49" s="487"/>
      <c r="AB49" s="487"/>
      <c r="AC49" s="487"/>
      <c r="AD49" s="502"/>
      <c r="AE49" s="478" t="b">
        <f>IF($G$28="No",2)</f>
        <v>0</v>
      </c>
      <c r="AF49" s="479"/>
      <c r="AG49" s="480"/>
      <c r="AH49" s="478" t="b">
        <f>IF($G$28="Yes",2)</f>
        <v>0</v>
      </c>
      <c r="AI49" s="479"/>
      <c r="AJ49" s="480"/>
      <c r="AK49" s="169"/>
      <c r="AL49" s="169"/>
      <c r="AM49" s="165"/>
      <c r="AN49" s="418"/>
    </row>
    <row r="50" spans="1:55" s="9" customFormat="1" ht="30" customHeight="1" x14ac:dyDescent="0.4">
      <c r="A50" s="419"/>
      <c r="B50" s="149">
        <v>1</v>
      </c>
      <c r="C50" s="150">
        <f>Inputs!C72</f>
        <v>0</v>
      </c>
      <c r="D50" s="150">
        <f>Inputs!C73</f>
        <v>0</v>
      </c>
      <c r="E50" s="151">
        <f>Inputs!C74</f>
        <v>0</v>
      </c>
      <c r="F50" s="151">
        <f>Inputs!C75</f>
        <v>0</v>
      </c>
      <c r="G50" s="151">
        <f>Inputs!C76</f>
        <v>0</v>
      </c>
      <c r="H50" s="152" t="str">
        <f>IF(AND($H$49&gt;=F50,$H$49&lt;=G50),IF($E16="Completed",3,IF($E$64="In Progress",2,1)),"")</f>
        <v/>
      </c>
      <c r="I50" s="153" t="str">
        <f>IF(AND(I49&gt;=$F$50,I49&lt;=$G$50),IF($E16="Completed",3,IF($E64="In Progress",2,1)),"")</f>
        <v/>
      </c>
      <c r="J50" s="153" t="str">
        <f t="shared" ref="J50:N52" si="0">IF(AND(J49&gt;=$F$50,J49&lt;=$G$50),IF($E16="Completed",3,IF($E16="In Progress",2,1)),"")</f>
        <v/>
      </c>
      <c r="K50" s="153" t="str">
        <f t="shared" si="0"/>
        <v/>
      </c>
      <c r="L50" s="153" t="str">
        <f t="shared" si="0"/>
        <v/>
      </c>
      <c r="M50" s="153" t="str">
        <f t="shared" si="0"/>
        <v/>
      </c>
      <c r="N50" s="153" t="str">
        <f t="shared" si="0"/>
        <v/>
      </c>
      <c r="O50" s="154">
        <f>Inputs!C77</f>
        <v>0</v>
      </c>
      <c r="P50" s="284">
        <f>Inputs!C78</f>
        <v>0</v>
      </c>
      <c r="Q50" s="155"/>
      <c r="R50" s="156"/>
      <c r="S50" s="87"/>
      <c r="T50" s="438" t="s">
        <v>105</v>
      </c>
      <c r="U50" s="439"/>
      <c r="V50" s="487" t="s">
        <v>180</v>
      </c>
      <c r="W50" s="487"/>
      <c r="X50" s="487"/>
      <c r="Y50" s="487"/>
      <c r="Z50" s="487"/>
      <c r="AA50" s="487"/>
      <c r="AB50" s="487"/>
      <c r="AC50" s="487"/>
      <c r="AD50" s="502"/>
      <c r="AE50" s="499" t="b">
        <f>IF($G$31="No",2)</f>
        <v>0</v>
      </c>
      <c r="AF50" s="500"/>
      <c r="AG50" s="501"/>
      <c r="AH50" s="499" t="b">
        <f>IF($G$31="Yes",2)</f>
        <v>0</v>
      </c>
      <c r="AI50" s="500"/>
      <c r="AJ50" s="501"/>
      <c r="AK50" s="169"/>
      <c r="AL50" s="169"/>
      <c r="AM50" s="165"/>
      <c r="AN50" s="418"/>
    </row>
    <row r="51" spans="1:55" s="9" customFormat="1" ht="30" customHeight="1" x14ac:dyDescent="0.4">
      <c r="A51" s="419"/>
      <c r="B51" s="149">
        <v>2</v>
      </c>
      <c r="C51" s="150">
        <f>Inputs!D72</f>
        <v>0</v>
      </c>
      <c r="D51" s="150">
        <f>Inputs!D73</f>
        <v>0</v>
      </c>
      <c r="E51" s="151">
        <f>Inputs!D74</f>
        <v>0</v>
      </c>
      <c r="F51" s="151">
        <f>Inputs!D75</f>
        <v>0</v>
      </c>
      <c r="G51" s="151">
        <f>Inputs!D76</f>
        <v>0</v>
      </c>
      <c r="H51" s="152" t="str">
        <f>IF(AND($H$49&gt;=F51,$H$49&lt;=G51),IF($E17="Completed",3,IF($E$64="In Progress",2,1)),"")</f>
        <v/>
      </c>
      <c r="I51" s="153" t="str">
        <f>IF(AND(I50&gt;=$F$50,I50&lt;=$G$50),IF($E17="Completed",3,IF($E65="In Progress",2,1)),"")</f>
        <v/>
      </c>
      <c r="J51" s="153" t="str">
        <f t="shared" si="0"/>
        <v/>
      </c>
      <c r="K51" s="153" t="str">
        <f t="shared" si="0"/>
        <v/>
      </c>
      <c r="L51" s="153" t="str">
        <f t="shared" si="0"/>
        <v/>
      </c>
      <c r="M51" s="153" t="str">
        <f t="shared" si="0"/>
        <v/>
      </c>
      <c r="N51" s="153" t="str">
        <f t="shared" si="0"/>
        <v/>
      </c>
      <c r="O51" s="154">
        <f>Inputs!D77</f>
        <v>0</v>
      </c>
      <c r="P51" s="284">
        <f>Inputs!D78</f>
        <v>0</v>
      </c>
      <c r="Q51" s="155"/>
      <c r="R51" s="156"/>
      <c r="S51" s="87"/>
      <c r="T51" s="438" t="s">
        <v>123</v>
      </c>
      <c r="U51" s="486"/>
      <c r="V51" s="487" t="s">
        <v>107</v>
      </c>
      <c r="W51" s="488"/>
      <c r="X51" s="488"/>
      <c r="Y51" s="488"/>
      <c r="Z51" s="488"/>
      <c r="AA51" s="488"/>
      <c r="AB51" s="488"/>
      <c r="AC51" s="488"/>
      <c r="AD51" s="488"/>
      <c r="AE51" s="478"/>
      <c r="AF51" s="479"/>
      <c r="AG51" s="480"/>
      <c r="AH51" s="478">
        <f>IF(BC51="No",2)</f>
        <v>2</v>
      </c>
      <c r="AI51" s="479"/>
      <c r="AJ51" s="480"/>
      <c r="AK51" s="369"/>
      <c r="AL51" s="369"/>
      <c r="AM51" s="166"/>
      <c r="AN51" s="420"/>
      <c r="BC51" s="9" t="s">
        <v>45</v>
      </c>
    </row>
    <row r="52" spans="1:55" s="9" customFormat="1" ht="30" customHeight="1" thickBot="1" x14ac:dyDescent="0.45">
      <c r="A52" s="419"/>
      <c r="B52" s="149">
        <v>3</v>
      </c>
      <c r="C52" s="150">
        <f>Inputs!E72</f>
        <v>0</v>
      </c>
      <c r="D52" s="150">
        <f>Inputs!E73</f>
        <v>0</v>
      </c>
      <c r="E52" s="151">
        <f>Inputs!E74</f>
        <v>0</v>
      </c>
      <c r="F52" s="151">
        <f>Inputs!E75</f>
        <v>0</v>
      </c>
      <c r="G52" s="151">
        <f>Inputs!E76</f>
        <v>0</v>
      </c>
      <c r="H52" s="152" t="str">
        <f>IF(AND($H$49&gt;=F52,$H$49&lt;=G52),IF($E18="Completed",3,IF($E$64="In Progress",2,1)),"")</f>
        <v/>
      </c>
      <c r="I52" s="153" t="str">
        <f>IF(AND(I51&gt;=$F$50,I51&lt;=$G$50),IF($E18="Completed",3,IF($E66="In Progress",2,1)),"")</f>
        <v/>
      </c>
      <c r="J52" s="153" t="str">
        <f t="shared" si="0"/>
        <v/>
      </c>
      <c r="K52" s="153" t="str">
        <f t="shared" si="0"/>
        <v/>
      </c>
      <c r="L52" s="153" t="str">
        <f t="shared" si="0"/>
        <v/>
      </c>
      <c r="M52" s="153" t="str">
        <f t="shared" si="0"/>
        <v/>
      </c>
      <c r="N52" s="153" t="str">
        <f t="shared" si="0"/>
        <v/>
      </c>
      <c r="O52" s="154">
        <f>Inputs!E77</f>
        <v>0</v>
      </c>
      <c r="P52" s="284">
        <f>Inputs!E78</f>
        <v>0</v>
      </c>
      <c r="Q52" s="155"/>
      <c r="R52" s="156"/>
      <c r="S52" s="87"/>
      <c r="T52" s="438" t="s">
        <v>165</v>
      </c>
      <c r="U52" s="486"/>
      <c r="V52" s="487" t="s">
        <v>106</v>
      </c>
      <c r="W52" s="488"/>
      <c r="X52" s="488"/>
      <c r="Y52" s="488"/>
      <c r="Z52" s="488"/>
      <c r="AA52" s="488"/>
      <c r="AB52" s="488"/>
      <c r="AC52" s="488"/>
      <c r="AD52" s="488"/>
      <c r="AE52" s="445"/>
      <c r="AF52" s="446"/>
      <c r="AG52" s="447"/>
      <c r="AH52" s="478">
        <f>IF(BC51="No",2)</f>
        <v>2</v>
      </c>
      <c r="AI52" s="479"/>
      <c r="AJ52" s="480"/>
      <c r="AK52" s="167"/>
      <c r="AL52" s="167"/>
      <c r="AM52" s="168"/>
      <c r="AN52" s="420"/>
    </row>
    <row r="53" spans="1:55" s="9" customFormat="1" ht="30" customHeight="1" x14ac:dyDescent="0.4">
      <c r="A53" s="419"/>
      <c r="B53" s="149">
        <v>4</v>
      </c>
      <c r="C53" s="150">
        <f>Inputs!F72</f>
        <v>0</v>
      </c>
      <c r="D53" s="150">
        <f>Inputs!F73</f>
        <v>0</v>
      </c>
      <c r="E53" s="151">
        <f>Inputs!F74</f>
        <v>0</v>
      </c>
      <c r="F53" s="151">
        <f>Inputs!F75</f>
        <v>0</v>
      </c>
      <c r="G53" s="151">
        <f>Inputs!F76</f>
        <v>0</v>
      </c>
      <c r="H53" s="152" t="str">
        <f>IF(AND($H$49&gt;=F53,$H$49&lt;=G53),IF($E19="Completed",3,IF($E$64="In Progress",2,1)),"")</f>
        <v/>
      </c>
      <c r="I53" s="152" t="str">
        <f t="shared" ref="I53:N53" si="1">IF(AND(I49&gt;=$F$53,I49&lt;=$G$53),IF($E19="Completed",3,IF($E19="In Progress",2,1)),"")</f>
        <v/>
      </c>
      <c r="J53" s="152" t="str">
        <f t="shared" si="1"/>
        <v/>
      </c>
      <c r="K53" s="152" t="str">
        <f t="shared" si="1"/>
        <v/>
      </c>
      <c r="L53" s="152" t="str">
        <f t="shared" si="1"/>
        <v/>
      </c>
      <c r="M53" s="152" t="str">
        <f t="shared" si="1"/>
        <v/>
      </c>
      <c r="N53" s="152" t="str">
        <f t="shared" si="1"/>
        <v/>
      </c>
      <c r="O53" s="154">
        <f>Inputs!F77</f>
        <v>0</v>
      </c>
      <c r="P53" s="284">
        <f>Inputs!F78</f>
        <v>0</v>
      </c>
      <c r="Q53" s="155"/>
      <c r="R53" s="312"/>
      <c r="S53" s="472" t="s">
        <v>162</v>
      </c>
      <c r="T53" s="473"/>
      <c r="U53" s="473"/>
      <c r="V53" s="473"/>
      <c r="W53" s="473"/>
      <c r="X53" s="473"/>
      <c r="Y53" s="473"/>
      <c r="Z53" s="473"/>
      <c r="AA53" s="473"/>
      <c r="AB53" s="473"/>
      <c r="AC53" s="473"/>
      <c r="AD53" s="473"/>
      <c r="AE53" s="473"/>
      <c r="AF53" s="473"/>
      <c r="AG53" s="473"/>
      <c r="AH53" s="473"/>
      <c r="AI53" s="473"/>
      <c r="AJ53" s="473"/>
      <c r="AK53" s="473"/>
      <c r="AL53" s="473"/>
      <c r="AM53" s="473"/>
      <c r="AN53" s="474"/>
    </row>
    <row r="54" spans="1:55" s="9" customFormat="1" ht="30" customHeight="1" thickBot="1" x14ac:dyDescent="0.45">
      <c r="A54" s="419"/>
      <c r="B54" s="149">
        <v>5</v>
      </c>
      <c r="C54" s="150">
        <f>Inputs!G72</f>
        <v>0</v>
      </c>
      <c r="D54" s="150">
        <f>Inputs!G73</f>
        <v>0</v>
      </c>
      <c r="E54" s="151">
        <f>Inputs!G74</f>
        <v>0</v>
      </c>
      <c r="F54" s="151">
        <f>Inputs!G75</f>
        <v>0</v>
      </c>
      <c r="G54" s="151">
        <f>Inputs!G76</f>
        <v>0</v>
      </c>
      <c r="H54" s="152" t="str">
        <f t="shared" ref="H54:H59" si="2">IF(AND($H$49&gt;=F54,$H$49&lt;=G54),IF($E33="Completed",3,IF($E$64="In Progress",2,1)),"")</f>
        <v/>
      </c>
      <c r="I54" s="152" t="str">
        <f t="shared" ref="I54:N54" si="3">IF(AND(I49&gt;=$F$54,I49&lt;=$G$54),IF($E20="Completed",3,IF($E20="In Progress",2,1)),"")</f>
        <v/>
      </c>
      <c r="J54" s="152" t="str">
        <f t="shared" si="3"/>
        <v/>
      </c>
      <c r="K54" s="152" t="str">
        <f t="shared" si="3"/>
        <v/>
      </c>
      <c r="L54" s="152" t="str">
        <f t="shared" si="3"/>
        <v/>
      </c>
      <c r="M54" s="152" t="str">
        <f t="shared" si="3"/>
        <v/>
      </c>
      <c r="N54" s="152" t="str">
        <f t="shared" si="3"/>
        <v/>
      </c>
      <c r="O54" s="154">
        <f>Inputs!G77</f>
        <v>0</v>
      </c>
      <c r="P54" s="284">
        <f>Inputs!G78</f>
        <v>0</v>
      </c>
      <c r="Q54" s="155"/>
      <c r="R54" s="156"/>
      <c r="S54" s="475"/>
      <c r="T54" s="476"/>
      <c r="U54" s="476"/>
      <c r="V54" s="476"/>
      <c r="W54" s="476"/>
      <c r="X54" s="476"/>
      <c r="Y54" s="476"/>
      <c r="Z54" s="476"/>
      <c r="AA54" s="476"/>
      <c r="AB54" s="476"/>
      <c r="AC54" s="476"/>
      <c r="AD54" s="476"/>
      <c r="AE54" s="476"/>
      <c r="AF54" s="476"/>
      <c r="AG54" s="476"/>
      <c r="AH54" s="476"/>
      <c r="AI54" s="476"/>
      <c r="AJ54" s="476"/>
      <c r="AK54" s="476"/>
      <c r="AL54" s="476"/>
      <c r="AM54" s="476"/>
      <c r="AN54" s="477"/>
    </row>
    <row r="55" spans="1:55" s="9" customFormat="1" ht="30" customHeight="1" x14ac:dyDescent="0.4">
      <c r="A55" s="419"/>
      <c r="B55" s="149">
        <v>6</v>
      </c>
      <c r="C55" s="150">
        <f>Inputs!H72</f>
        <v>0</v>
      </c>
      <c r="D55" s="150">
        <f>Inputs!H73</f>
        <v>0</v>
      </c>
      <c r="E55" s="151">
        <f>Inputs!H74</f>
        <v>0</v>
      </c>
      <c r="F55" s="151">
        <f>Inputs!H75</f>
        <v>0</v>
      </c>
      <c r="G55" s="151">
        <f>Inputs!H76</f>
        <v>0</v>
      </c>
      <c r="H55" s="152" t="str">
        <f t="shared" si="2"/>
        <v/>
      </c>
      <c r="I55" s="152" t="str">
        <f t="shared" ref="I55:N55" si="4">IF(AND(I49&gt;=$F$55,I49&lt;=$G$55),IF($E21="Completed",3,IF($E21="In Progress",2,1)),"")</f>
        <v/>
      </c>
      <c r="J55" s="152" t="str">
        <f t="shared" si="4"/>
        <v/>
      </c>
      <c r="K55" s="152" t="str">
        <f t="shared" si="4"/>
        <v/>
      </c>
      <c r="L55" s="152" t="str">
        <f t="shared" si="4"/>
        <v/>
      </c>
      <c r="M55" s="152" t="str">
        <f t="shared" si="4"/>
        <v/>
      </c>
      <c r="N55" s="152" t="str">
        <f t="shared" si="4"/>
        <v/>
      </c>
      <c r="O55" s="154">
        <f>Inputs!H77</f>
        <v>0</v>
      </c>
      <c r="P55" s="284">
        <f>Inputs!H78</f>
        <v>0</v>
      </c>
      <c r="Q55" s="155"/>
      <c r="R55" s="156"/>
      <c r="S55" s="87"/>
      <c r="T55" s="65"/>
      <c r="U55" s="85"/>
      <c r="V55" s="157"/>
      <c r="W55" s="160"/>
      <c r="X55" s="157"/>
      <c r="Y55" s="157"/>
      <c r="Z55" s="157"/>
      <c r="AA55" s="157"/>
      <c r="AB55" s="157"/>
      <c r="AC55" s="157"/>
      <c r="AD55" s="157"/>
      <c r="AE55" s="157"/>
      <c r="AF55" s="157"/>
      <c r="AG55" s="157"/>
      <c r="AH55" s="158"/>
      <c r="AI55" s="159"/>
      <c r="AJ55" s="159"/>
      <c r="AK55" s="159"/>
      <c r="AL55" s="159"/>
      <c r="AM55" s="159"/>
      <c r="AN55" s="420"/>
    </row>
    <row r="56" spans="1:55" s="9" customFormat="1" ht="30" customHeight="1" x14ac:dyDescent="0.4">
      <c r="A56" s="421"/>
      <c r="B56" s="149">
        <v>7</v>
      </c>
      <c r="C56" s="150">
        <f>Inputs!I72</f>
        <v>0</v>
      </c>
      <c r="D56" s="150">
        <f>Inputs!I73</f>
        <v>0</v>
      </c>
      <c r="E56" s="151">
        <f>Inputs!I74</f>
        <v>0</v>
      </c>
      <c r="F56" s="151">
        <f>Inputs!I75</f>
        <v>0</v>
      </c>
      <c r="G56" s="151">
        <f>Inputs!I76</f>
        <v>0</v>
      </c>
      <c r="H56" s="152" t="str">
        <f t="shared" si="2"/>
        <v/>
      </c>
      <c r="I56" s="152" t="str">
        <f t="shared" ref="I56:N56" si="5">IF(AND(I49&gt;=$F$56,I49&lt;=$G$56),IF($E22="Completed",3,IF($E22="In Progress",2,1)),"")</f>
        <v/>
      </c>
      <c r="J56" s="152" t="str">
        <f t="shared" si="5"/>
        <v/>
      </c>
      <c r="K56" s="152" t="str">
        <f t="shared" si="5"/>
        <v/>
      </c>
      <c r="L56" s="152" t="str">
        <f t="shared" si="5"/>
        <v/>
      </c>
      <c r="M56" s="152" t="str">
        <f t="shared" si="5"/>
        <v/>
      </c>
      <c r="N56" s="152" t="str">
        <f t="shared" si="5"/>
        <v/>
      </c>
      <c r="O56" s="154">
        <f>Inputs!I77</f>
        <v>0</v>
      </c>
      <c r="P56" s="284">
        <f>Inputs!I78</f>
        <v>0</v>
      </c>
      <c r="Q56" s="155"/>
      <c r="R56" s="156"/>
      <c r="S56" s="88"/>
      <c r="T56" s="10"/>
      <c r="U56" s="85"/>
      <c r="V56" s="157"/>
      <c r="W56" s="157"/>
      <c r="X56" s="160"/>
      <c r="Y56" s="157"/>
      <c r="Z56" s="157"/>
      <c r="AA56" s="157"/>
      <c r="AB56" s="157"/>
      <c r="AC56" s="160"/>
      <c r="AD56" s="157"/>
      <c r="AE56" s="157"/>
      <c r="AF56" s="157"/>
      <c r="AG56" s="157"/>
      <c r="AH56" s="158"/>
      <c r="AI56" s="159"/>
      <c r="AJ56" s="159"/>
      <c r="AK56" s="159"/>
      <c r="AL56" s="159"/>
      <c r="AM56" s="159"/>
      <c r="AN56" s="420"/>
    </row>
    <row r="57" spans="1:55" s="9" customFormat="1" ht="30" customHeight="1" x14ac:dyDescent="0.4">
      <c r="A57" s="421"/>
      <c r="B57" s="149">
        <v>8</v>
      </c>
      <c r="C57" s="326">
        <f>Inputs!J72</f>
        <v>0</v>
      </c>
      <c r="D57" s="150">
        <f>Inputs!J73</f>
        <v>0</v>
      </c>
      <c r="E57" s="151">
        <f>Inputs!J74</f>
        <v>0</v>
      </c>
      <c r="F57" s="151">
        <f>Inputs!J75</f>
        <v>0</v>
      </c>
      <c r="G57" s="151">
        <f>Inputs!J76</f>
        <v>0</v>
      </c>
      <c r="H57" s="152" t="str">
        <f t="shared" si="2"/>
        <v/>
      </c>
      <c r="I57" s="152" t="str">
        <f t="shared" ref="I57:N57" si="6">IF(AND(I49&gt;=$F$57,I49&lt;=$G$57),IF($E23="Completed",3,IF($E23="In Progress",2,1)),"")</f>
        <v/>
      </c>
      <c r="J57" s="152" t="str">
        <f t="shared" si="6"/>
        <v/>
      </c>
      <c r="K57" s="152" t="str">
        <f t="shared" si="6"/>
        <v/>
      </c>
      <c r="L57" s="152" t="str">
        <f t="shared" si="6"/>
        <v/>
      </c>
      <c r="M57" s="152" t="str">
        <f t="shared" si="6"/>
        <v/>
      </c>
      <c r="N57" s="152" t="str">
        <f t="shared" si="6"/>
        <v/>
      </c>
      <c r="O57" s="154">
        <f>Inputs!J77</f>
        <v>0</v>
      </c>
      <c r="P57" s="284">
        <f>Inputs!J78</f>
        <v>0</v>
      </c>
      <c r="Q57" s="155"/>
      <c r="R57" s="156"/>
      <c r="S57" s="88"/>
      <c r="T57" s="10"/>
      <c r="U57" s="85"/>
      <c r="V57" s="157"/>
      <c r="W57" s="157"/>
      <c r="X57" s="157"/>
      <c r="Y57" s="157"/>
      <c r="Z57" s="157"/>
      <c r="AA57" s="157"/>
      <c r="AB57" s="157"/>
      <c r="AC57" s="157"/>
      <c r="AD57" s="157"/>
      <c r="AE57" s="157"/>
      <c r="AF57" s="160"/>
      <c r="AG57" s="157"/>
      <c r="AH57" s="158"/>
      <c r="AI57" s="159"/>
      <c r="AJ57" s="159"/>
      <c r="AK57" s="160"/>
      <c r="AL57" s="159"/>
      <c r="AM57" s="159"/>
      <c r="AN57" s="420"/>
    </row>
    <row r="58" spans="1:55" s="9" customFormat="1" ht="30" customHeight="1" x14ac:dyDescent="0.4">
      <c r="A58" s="422"/>
      <c r="B58" s="149">
        <v>9</v>
      </c>
      <c r="C58" s="150">
        <f>Inputs!K72</f>
        <v>0</v>
      </c>
      <c r="D58" s="150">
        <f>Inputs!K73</f>
        <v>0</v>
      </c>
      <c r="E58" s="151">
        <f>Inputs!K74</f>
        <v>0</v>
      </c>
      <c r="F58" s="151">
        <f>Inputs!K75</f>
        <v>0</v>
      </c>
      <c r="G58" s="151">
        <f>Inputs!K76</f>
        <v>0</v>
      </c>
      <c r="H58" s="152" t="str">
        <f t="shared" si="2"/>
        <v/>
      </c>
      <c r="I58" s="152" t="str">
        <f>IF(AND($I$49&gt;=$F$58,$I$49&lt;=$G$58),IF($E64="Completed",3,IF($E$64="In Progress",2,1)),"")</f>
        <v/>
      </c>
      <c r="J58" s="152" t="str">
        <f>IF(AND($J$49&gt;=$F$58,$J$49&lt;=$G$58),IF($E64="Completed",3,IF($E$64="In Progress",2,1)),"")</f>
        <v/>
      </c>
      <c r="K58" s="152" t="str">
        <f>IF(AND($K$49&gt;=$F$58,$K$49&lt;=$G$58),IF($E64="Completed",3,IF($E$64="In Progress",2,1)),"")</f>
        <v/>
      </c>
      <c r="L58" s="152" t="str">
        <f>IF(AND($L$49&gt;=$F$58,$L$49&lt;=$G$58),IF($E64="Completed",3,IF($E$64="In Progress",2,1)),"")</f>
        <v/>
      </c>
      <c r="M58" s="152" t="str">
        <f>IF(AND($M$49&gt;=$F$58,$M$49&lt;=$G$58),IF($E64="Completed",3,IF($E$64="In Progress",2,1)),"")</f>
        <v/>
      </c>
      <c r="N58" s="152" t="str">
        <f>IF(AND($N$49&gt;=$F$58,$N$49&lt;=$G$58),IF($E64="Completed",3,IF($E$64="In Progress",2,1)),"")</f>
        <v/>
      </c>
      <c r="O58" s="154">
        <f>Inputs!K77</f>
        <v>0</v>
      </c>
      <c r="P58" s="284">
        <f>Inputs!K78</f>
        <v>0</v>
      </c>
      <c r="Q58" s="155"/>
      <c r="R58" s="156"/>
      <c r="S58" s="88"/>
      <c r="T58" s="89"/>
      <c r="U58" s="85"/>
      <c r="V58" s="157"/>
      <c r="W58" s="157"/>
      <c r="X58" s="157"/>
      <c r="Y58" s="157"/>
      <c r="Z58" s="157"/>
      <c r="AA58" s="157"/>
      <c r="AB58" s="160"/>
      <c r="AC58" s="157"/>
      <c r="AD58" s="157"/>
      <c r="AE58" s="157"/>
      <c r="AF58" s="157"/>
      <c r="AG58" s="157"/>
      <c r="AH58" s="158"/>
      <c r="AI58" s="159"/>
      <c r="AJ58" s="159"/>
      <c r="AK58" s="159"/>
      <c r="AL58" s="159"/>
      <c r="AM58" s="159"/>
      <c r="AN58" s="420"/>
    </row>
    <row r="59" spans="1:55" s="9" customFormat="1" ht="30" customHeight="1" x14ac:dyDescent="0.4">
      <c r="A59" s="421"/>
      <c r="B59" s="149">
        <v>10</v>
      </c>
      <c r="C59" s="150">
        <f>Inputs!L72</f>
        <v>0</v>
      </c>
      <c r="D59" s="150">
        <f>Inputs!L73</f>
        <v>0</v>
      </c>
      <c r="E59" s="151">
        <f>Inputs!L74</f>
        <v>0</v>
      </c>
      <c r="F59" s="151">
        <f>Inputs!L75</f>
        <v>0</v>
      </c>
      <c r="G59" s="151">
        <f>Inputs!L76</f>
        <v>0</v>
      </c>
      <c r="H59" s="152" t="str">
        <f t="shared" si="2"/>
        <v/>
      </c>
      <c r="I59" s="152" t="str">
        <f t="shared" ref="I59:N59" si="7">IF(AND(I49&gt;=$F$59,I49&lt;=$G$59),IF($E24="Completed",3,IF($E24="In Progress",2,1)),"")</f>
        <v/>
      </c>
      <c r="J59" s="152" t="str">
        <f t="shared" si="7"/>
        <v/>
      </c>
      <c r="K59" s="152" t="str">
        <f t="shared" si="7"/>
        <v/>
      </c>
      <c r="L59" s="152" t="str">
        <f t="shared" si="7"/>
        <v/>
      </c>
      <c r="M59" s="152" t="str">
        <f t="shared" si="7"/>
        <v/>
      </c>
      <c r="N59" s="152" t="str">
        <f t="shared" si="7"/>
        <v/>
      </c>
      <c r="O59" s="154">
        <f>Inputs!L77</f>
        <v>0</v>
      </c>
      <c r="P59" s="284">
        <f>Inputs!L78</f>
        <v>0</v>
      </c>
      <c r="Q59" s="155"/>
      <c r="R59" s="156"/>
      <c r="S59" s="88"/>
      <c r="T59" s="89"/>
      <c r="U59" s="85"/>
      <c r="V59" s="157"/>
      <c r="W59" s="157"/>
      <c r="X59" s="160"/>
      <c r="Y59" s="157"/>
      <c r="Z59" s="157"/>
      <c r="AA59" s="157"/>
      <c r="AB59" s="157"/>
      <c r="AC59" s="157"/>
      <c r="AD59" s="157"/>
      <c r="AE59" s="157"/>
      <c r="AF59" s="157"/>
      <c r="AG59" s="157"/>
      <c r="AH59" s="161"/>
      <c r="AI59" s="162"/>
      <c r="AJ59" s="162"/>
      <c r="AK59" s="162"/>
      <c r="AL59" s="162"/>
      <c r="AM59" s="162"/>
      <c r="AN59" s="423"/>
    </row>
    <row r="60" spans="1:55" s="21" customFormat="1" ht="21" customHeight="1" thickBot="1" x14ac:dyDescent="0.6">
      <c r="A60" s="424"/>
      <c r="B60" s="113"/>
      <c r="C60" s="114"/>
      <c r="D60" s="114"/>
      <c r="E60" s="114"/>
      <c r="F60" s="114"/>
      <c r="G60" s="460"/>
      <c r="H60" s="461"/>
      <c r="I60" s="462"/>
      <c r="J60" s="460"/>
      <c r="K60" s="461"/>
      <c r="L60" s="462"/>
      <c r="M60" s="115"/>
      <c r="N60" s="116"/>
      <c r="O60" s="117"/>
      <c r="P60" s="117"/>
      <c r="Q60" s="118"/>
      <c r="R60" s="79"/>
      <c r="S60" s="90"/>
      <c r="T60" s="20"/>
      <c r="U60" s="380"/>
      <c r="V60" s="381"/>
      <c r="W60" s="381"/>
      <c r="X60" s="381"/>
      <c r="Y60" s="381"/>
      <c r="Z60" s="381"/>
      <c r="AA60" s="381"/>
      <c r="AB60" s="381"/>
      <c r="AC60" s="381"/>
      <c r="AD60" s="381"/>
      <c r="AE60" s="381"/>
      <c r="AF60" s="381"/>
      <c r="AG60" s="381"/>
      <c r="AH60" s="382"/>
      <c r="AI60" s="383"/>
      <c r="AJ60" s="383"/>
      <c r="AK60" s="383"/>
      <c r="AL60" s="383"/>
      <c r="AM60" s="383"/>
      <c r="AN60" s="425"/>
    </row>
    <row r="61" spans="1:55" ht="22.3" customHeight="1" thickTop="1" x14ac:dyDescent="0.35">
      <c r="A61" s="426"/>
      <c r="B61" s="222"/>
      <c r="C61" s="609" t="s">
        <v>97</v>
      </c>
      <c r="D61" s="384"/>
      <c r="E61" s="508"/>
      <c r="F61" s="508"/>
      <c r="G61" s="223"/>
      <c r="H61" s="463">
        <f>Inputs!C36</f>
        <v>0</v>
      </c>
      <c r="I61" s="464"/>
      <c r="J61" s="464"/>
      <c r="K61" s="464"/>
      <c r="L61" s="464"/>
      <c r="M61" s="464"/>
      <c r="N61" s="465"/>
      <c r="O61" s="224"/>
      <c r="P61" s="224"/>
      <c r="Q61" s="225"/>
      <c r="R61" s="2"/>
      <c r="S61" s="19"/>
      <c r="T61" s="2"/>
      <c r="U61" s="503"/>
      <c r="V61" s="504"/>
      <c r="W61" s="504"/>
      <c r="X61" s="504"/>
      <c r="Y61" s="504"/>
      <c r="Z61" s="504"/>
      <c r="AA61" s="504"/>
      <c r="AB61" s="504"/>
      <c r="AC61" s="504"/>
      <c r="AD61" s="504"/>
      <c r="AE61" s="504"/>
      <c r="AF61" s="504"/>
      <c r="AG61" s="504"/>
      <c r="AH61" s="505"/>
      <c r="AI61" s="506"/>
      <c r="AJ61" s="506"/>
      <c r="AK61" s="506"/>
      <c r="AL61" s="506"/>
      <c r="AM61" s="506"/>
      <c r="AN61" s="507"/>
    </row>
    <row r="62" spans="1:55" ht="22.3" customHeight="1" x14ac:dyDescent="0.35">
      <c r="A62" s="426"/>
      <c r="B62" s="226"/>
      <c r="C62" s="610"/>
      <c r="D62" s="219"/>
      <c r="E62" s="219"/>
      <c r="F62" s="219"/>
      <c r="G62" s="220"/>
      <c r="H62" s="466">
        <f>Inputs!C37</f>
        <v>0</v>
      </c>
      <c r="I62" s="467"/>
      <c r="J62" s="467"/>
      <c r="K62" s="467"/>
      <c r="L62" s="467"/>
      <c r="M62" s="467"/>
      <c r="N62" s="468"/>
      <c r="O62" s="221"/>
      <c r="P62" s="221"/>
      <c r="Q62" s="227"/>
      <c r="R62" s="2"/>
      <c r="S62" s="19"/>
      <c r="T62" s="2"/>
      <c r="U62" s="380"/>
      <c r="V62" s="381"/>
      <c r="W62" s="381"/>
      <c r="X62" s="381"/>
      <c r="Y62" s="381"/>
      <c r="Z62" s="381"/>
      <c r="AA62" s="381"/>
      <c r="AB62" s="381"/>
      <c r="AC62" s="381"/>
      <c r="AD62" s="381"/>
      <c r="AE62" s="381"/>
      <c r="AF62" s="381"/>
      <c r="AG62" s="381"/>
      <c r="AH62" s="382"/>
      <c r="AI62" s="383"/>
      <c r="AJ62" s="383"/>
      <c r="AK62" s="383"/>
      <c r="AL62" s="383"/>
      <c r="AM62" s="383"/>
      <c r="AN62" s="425"/>
    </row>
    <row r="63" spans="1:55" ht="22.3" customHeight="1" thickBot="1" x14ac:dyDescent="0.4">
      <c r="A63" s="426"/>
      <c r="B63" s="228"/>
      <c r="C63" s="611"/>
      <c r="D63" s="229"/>
      <c r="E63" s="229"/>
      <c r="F63" s="229"/>
      <c r="G63" s="230"/>
      <c r="H63" s="469">
        <f>Inputs!C38</f>
        <v>0</v>
      </c>
      <c r="I63" s="470"/>
      <c r="J63" s="470"/>
      <c r="K63" s="470"/>
      <c r="L63" s="470"/>
      <c r="M63" s="470"/>
      <c r="N63" s="471"/>
      <c r="O63" s="231"/>
      <c r="P63" s="231"/>
      <c r="Q63" s="232"/>
      <c r="R63" s="2"/>
      <c r="S63" s="19"/>
      <c r="T63" s="2"/>
      <c r="U63" s="380"/>
      <c r="V63" s="381"/>
      <c r="W63" s="381"/>
      <c r="X63" s="381"/>
      <c r="Y63" s="381"/>
      <c r="Z63" s="381"/>
      <c r="AA63" s="381"/>
      <c r="AB63" s="381"/>
      <c r="AC63" s="381"/>
      <c r="AD63" s="381"/>
      <c r="AE63" s="381"/>
      <c r="AF63" s="381"/>
      <c r="AG63" s="381"/>
      <c r="AH63" s="382"/>
      <c r="AI63" s="383"/>
      <c r="AJ63" s="383"/>
      <c r="AK63" s="383"/>
      <c r="AL63" s="383"/>
      <c r="AM63" s="383"/>
      <c r="AN63" s="425"/>
    </row>
    <row r="64" spans="1:55" ht="21" customHeight="1" thickTop="1" thickBot="1" x14ac:dyDescent="0.4">
      <c r="A64" s="427"/>
      <c r="B64" s="29"/>
      <c r="C64" s="379"/>
      <c r="D64" s="379"/>
      <c r="E64" s="454"/>
      <c r="F64" s="454"/>
      <c r="G64" s="454"/>
      <c r="H64" s="454"/>
      <c r="I64" s="454"/>
      <c r="J64" s="454"/>
      <c r="K64" s="454"/>
      <c r="L64" s="454"/>
      <c r="M64" s="22"/>
      <c r="N64" s="22"/>
      <c r="O64" s="22"/>
      <c r="P64" s="22"/>
      <c r="Q64" s="22"/>
      <c r="R64" s="23"/>
      <c r="S64" s="91"/>
      <c r="T64" s="24"/>
      <c r="U64" s="455"/>
      <c r="V64" s="456"/>
      <c r="W64" s="456"/>
      <c r="X64" s="456"/>
      <c r="Y64" s="456"/>
      <c r="Z64" s="456"/>
      <c r="AA64" s="456"/>
      <c r="AB64" s="456"/>
      <c r="AC64" s="456"/>
      <c r="AD64" s="456"/>
      <c r="AE64" s="456"/>
      <c r="AF64" s="456"/>
      <c r="AG64" s="456"/>
      <c r="AH64" s="457"/>
      <c r="AI64" s="458"/>
      <c r="AJ64" s="458"/>
      <c r="AK64" s="458"/>
      <c r="AL64" s="458"/>
      <c r="AM64" s="458"/>
      <c r="AN64" s="459"/>
    </row>
    <row r="65" spans="1:40" ht="45" customHeight="1" thickBot="1" x14ac:dyDescent="0.6">
      <c r="A65" s="428"/>
      <c r="B65" s="429"/>
      <c r="C65" s="429"/>
      <c r="D65" s="432" t="s">
        <v>204</v>
      </c>
      <c r="E65" s="432"/>
      <c r="F65" s="432"/>
      <c r="G65" s="432"/>
      <c r="H65" s="432"/>
      <c r="I65" s="432"/>
      <c r="J65" s="432"/>
      <c r="K65" s="432"/>
      <c r="L65" s="432"/>
      <c r="M65" s="432"/>
      <c r="N65" s="432"/>
      <c r="O65" s="433" t="s">
        <v>206</v>
      </c>
      <c r="P65" s="433"/>
      <c r="Q65" s="433"/>
      <c r="R65" s="433"/>
      <c r="S65" s="433"/>
      <c r="T65" s="433"/>
      <c r="U65" s="433"/>
      <c r="V65" s="433"/>
      <c r="W65" s="433"/>
      <c r="X65" s="434" t="s">
        <v>207</v>
      </c>
      <c r="Y65" s="435"/>
      <c r="Z65" s="435"/>
      <c r="AA65" s="435"/>
      <c r="AB65" s="435"/>
      <c r="AC65" s="435"/>
      <c r="AD65" s="435"/>
      <c r="AE65" s="435"/>
      <c r="AF65" s="436" t="s">
        <v>205</v>
      </c>
      <c r="AG65" s="437"/>
      <c r="AH65" s="437"/>
      <c r="AI65" s="437"/>
      <c r="AJ65" s="437"/>
      <c r="AK65" s="437"/>
      <c r="AL65" s="430"/>
      <c r="AM65" s="430"/>
      <c r="AN65" s="431"/>
    </row>
    <row r="66" spans="1:40" ht="18.45" x14ac:dyDescent="0.5">
      <c r="D66" s="348"/>
      <c r="E66" s="348"/>
      <c r="F66" s="348"/>
      <c r="G66" s="348"/>
      <c r="H66" s="348"/>
      <c r="I66" s="348"/>
      <c r="J66" s="348"/>
      <c r="K66" s="348"/>
      <c r="L66" s="348"/>
      <c r="M66" s="349"/>
      <c r="N66" s="349"/>
      <c r="O66" s="349"/>
      <c r="P66" s="349"/>
      <c r="Q66" s="349"/>
      <c r="R66" s="349"/>
      <c r="S66" s="350"/>
      <c r="T66" s="350"/>
      <c r="U66" s="350"/>
      <c r="V66" s="350"/>
      <c r="W66" s="350"/>
      <c r="X66" s="350"/>
      <c r="Y66" s="350"/>
      <c r="Z66" s="350"/>
      <c r="AA66" s="350"/>
      <c r="AB66" s="350"/>
      <c r="AC66" s="348"/>
      <c r="AD66" s="348"/>
      <c r="AE66" s="348"/>
      <c r="AF66" s="348"/>
    </row>
    <row r="67" spans="1:40" ht="18.45" x14ac:dyDescent="0.5">
      <c r="D67" s="348"/>
      <c r="E67" s="348"/>
      <c r="F67" s="348"/>
      <c r="G67" s="348"/>
      <c r="H67" s="348"/>
      <c r="I67" s="348"/>
      <c r="J67" s="348"/>
      <c r="K67" s="348"/>
      <c r="L67" s="348"/>
      <c r="M67" s="349"/>
      <c r="N67" s="349"/>
      <c r="O67" s="349"/>
      <c r="P67" s="349"/>
      <c r="Q67" s="349"/>
      <c r="R67" s="349"/>
      <c r="S67" s="350"/>
      <c r="T67" s="350"/>
      <c r="U67" s="350"/>
      <c r="V67" s="350"/>
      <c r="W67" s="350"/>
      <c r="X67" s="350"/>
      <c r="Y67" s="350"/>
      <c r="Z67" s="350"/>
      <c r="AA67" s="350"/>
      <c r="AB67" s="350"/>
      <c r="AC67" s="348"/>
      <c r="AD67" s="348"/>
      <c r="AE67" s="348"/>
      <c r="AF67" s="348"/>
    </row>
    <row r="69" spans="1:40" x14ac:dyDescent="0.35">
      <c r="O69" s="1" t="str">
        <f>IF(D10&gt;2000000,"Yes","No")</f>
        <v>No</v>
      </c>
    </row>
    <row r="70" spans="1:40" ht="14.6" x14ac:dyDescent="0.4">
      <c r="D70"/>
    </row>
    <row r="71" spans="1:40" ht="14.6" x14ac:dyDescent="0.4">
      <c r="D71"/>
    </row>
    <row r="72" spans="1:40" ht="14.6" x14ac:dyDescent="0.4">
      <c r="D72"/>
    </row>
    <row r="73" spans="1:40" ht="14.6" x14ac:dyDescent="0.4">
      <c r="D73"/>
    </row>
    <row r="74" spans="1:40" ht="14.6" x14ac:dyDescent="0.4">
      <c r="D74"/>
    </row>
    <row r="75" spans="1:40" ht="14.6" x14ac:dyDescent="0.4">
      <c r="D75"/>
    </row>
    <row r="76" spans="1:40" ht="14.6" x14ac:dyDescent="0.4">
      <c r="D76"/>
    </row>
    <row r="77" spans="1:40" ht="14.6" x14ac:dyDescent="0.4">
      <c r="D77"/>
    </row>
    <row r="78" spans="1:40" ht="14.6" x14ac:dyDescent="0.4">
      <c r="D78"/>
    </row>
    <row r="85" spans="4:4" ht="14.6" x14ac:dyDescent="0.4">
      <c r="D85"/>
    </row>
    <row r="86" spans="4:4" ht="14.6" x14ac:dyDescent="0.4">
      <c r="D86"/>
    </row>
    <row r="87" spans="4:4" ht="14.6" x14ac:dyDescent="0.4">
      <c r="D87"/>
    </row>
    <row r="88" spans="4:4" ht="14.6" x14ac:dyDescent="0.4">
      <c r="D88"/>
    </row>
    <row r="89" spans="4:4" ht="14.6" x14ac:dyDescent="0.4">
      <c r="D89"/>
    </row>
    <row r="90" spans="4:4" ht="14.6" x14ac:dyDescent="0.4">
      <c r="D90"/>
    </row>
    <row r="91" spans="4:4" ht="14.6" x14ac:dyDescent="0.4">
      <c r="D91"/>
    </row>
    <row r="92" spans="4:4" ht="14.6" x14ac:dyDescent="0.4">
      <c r="D92"/>
    </row>
    <row r="93" spans="4:4" ht="14.6" x14ac:dyDescent="0.4">
      <c r="D93"/>
    </row>
    <row r="94" spans="4:4" ht="14.6" x14ac:dyDescent="0.4">
      <c r="D94"/>
    </row>
    <row r="95" spans="4:4" ht="14.6" x14ac:dyDescent="0.4">
      <c r="D95"/>
    </row>
    <row r="96" spans="4:4" ht="14.6" x14ac:dyDescent="0.4">
      <c r="D96"/>
    </row>
    <row r="97" spans="4:4" ht="14.6" x14ac:dyDescent="0.4">
      <c r="D97"/>
    </row>
    <row r="98" spans="4:4" ht="14.6" x14ac:dyDescent="0.4">
      <c r="D98"/>
    </row>
  </sheetData>
  <sheetProtection algorithmName="SHA-512" hashValue="CPHAtmkL6DjEhVkETCBuxATykofEIBGYExWBmBl9ANzLvcvwFpLWVauZUMt4VPcR+JfiRahvoS1SiljB3QPN1g==" saltValue="xfiEoOpYV/jPzDwKQTPSjg==" spinCount="100000" sheet="1" objects="1" scenarios="1" selectLockedCells="1"/>
  <dataConsolidate/>
  <mergeCells count="213">
    <mergeCell ref="P6:AN6"/>
    <mergeCell ref="A6:O6"/>
    <mergeCell ref="C61:C63"/>
    <mergeCell ref="A39:R40"/>
    <mergeCell ref="V44:AD44"/>
    <mergeCell ref="V45:AD45"/>
    <mergeCell ref="V46:AD46"/>
    <mergeCell ref="V47:AD47"/>
    <mergeCell ref="V49:AD49"/>
    <mergeCell ref="T44:U44"/>
    <mergeCell ref="T45:U45"/>
    <mergeCell ref="T46:U46"/>
    <mergeCell ref="AH44:AJ44"/>
    <mergeCell ref="AE44:AG44"/>
    <mergeCell ref="AE45:AG45"/>
    <mergeCell ref="AE46:AG46"/>
    <mergeCell ref="AE47:AG47"/>
    <mergeCell ref="AE48:AG48"/>
    <mergeCell ref="AE49:AG49"/>
    <mergeCell ref="O43:O44"/>
    <mergeCell ref="AK31:AN31"/>
    <mergeCell ref="D14:E14"/>
    <mergeCell ref="AK28:AN28"/>
    <mergeCell ref="V29:AN29"/>
    <mergeCell ref="H9:O14"/>
    <mergeCell ref="L7:O7"/>
    <mergeCell ref="J42:P42"/>
    <mergeCell ref="AK13:AN13"/>
    <mergeCell ref="AH11:AJ11"/>
    <mergeCell ref="AK11:AN11"/>
    <mergeCell ref="AE12:AG12"/>
    <mergeCell ref="AH12:AJ12"/>
    <mergeCell ref="AK12:AN12"/>
    <mergeCell ref="AK25:AN25"/>
    <mergeCell ref="AK26:AN26"/>
    <mergeCell ref="AK27:AN27"/>
    <mergeCell ref="AK35:AN35"/>
    <mergeCell ref="AE31:AG31"/>
    <mergeCell ref="AH31:AJ31"/>
    <mergeCell ref="AE36:AG36"/>
    <mergeCell ref="AH36:AJ36"/>
    <mergeCell ref="AK36:AN36"/>
    <mergeCell ref="AH37:AJ37"/>
    <mergeCell ref="AK37:AN37"/>
    <mergeCell ref="A3:V4"/>
    <mergeCell ref="AK7:AN7"/>
    <mergeCell ref="AE8:AG8"/>
    <mergeCell ref="AE11:AG11"/>
    <mergeCell ref="AE17:AG17"/>
    <mergeCell ref="U11:W11"/>
    <mergeCell ref="V15:V16"/>
    <mergeCell ref="AE13:AG13"/>
    <mergeCell ref="D7:E7"/>
    <mergeCell ref="D8:E8"/>
    <mergeCell ref="D9:E9"/>
    <mergeCell ref="D10:E10"/>
    <mergeCell ref="D11:E11"/>
    <mergeCell ref="D12:E12"/>
    <mergeCell ref="AH8:AJ8"/>
    <mergeCell ref="AK8:AN8"/>
    <mergeCell ref="AE3:AG3"/>
    <mergeCell ref="AH3:AJ3"/>
    <mergeCell ref="AH4:AJ4"/>
    <mergeCell ref="AH9:AJ9"/>
    <mergeCell ref="AK9:AN9"/>
    <mergeCell ref="AE10:AG10"/>
    <mergeCell ref="AH10:AJ10"/>
    <mergeCell ref="AK10:AN10"/>
    <mergeCell ref="B48:B49"/>
    <mergeCell ref="C48:C49"/>
    <mergeCell ref="D48:D49"/>
    <mergeCell ref="P48:P49"/>
    <mergeCell ref="Q48:Q49"/>
    <mergeCell ref="AE7:AG7"/>
    <mergeCell ref="AH7:AJ7"/>
    <mergeCell ref="AE26:AG26"/>
    <mergeCell ref="AH26:AJ26"/>
    <mergeCell ref="AE27:AG27"/>
    <mergeCell ref="AE35:AG35"/>
    <mergeCell ref="AH27:AJ27"/>
    <mergeCell ref="AH47:AJ47"/>
    <mergeCell ref="AH46:AJ46"/>
    <mergeCell ref="AH45:AJ45"/>
    <mergeCell ref="T47:U47"/>
    <mergeCell ref="T48:U48"/>
    <mergeCell ref="U8:W8"/>
    <mergeCell ref="AE9:AG9"/>
    <mergeCell ref="AE25:AG25"/>
    <mergeCell ref="AH25:AJ25"/>
    <mergeCell ref="AH28:AJ28"/>
    <mergeCell ref="B43:B44"/>
    <mergeCell ref="C43:C44"/>
    <mergeCell ref="AU14:AV14"/>
    <mergeCell ref="AW14:AX14"/>
    <mergeCell ref="AE14:AG14"/>
    <mergeCell ref="AH14:AJ14"/>
    <mergeCell ref="AK14:AN14"/>
    <mergeCell ref="AS14:AT14"/>
    <mergeCell ref="AU17:AV19"/>
    <mergeCell ref="AW17:AX19"/>
    <mergeCell ref="AE19:AG19"/>
    <mergeCell ref="AH19:AJ19"/>
    <mergeCell ref="AK19:AN19"/>
    <mergeCell ref="AU15:AV16"/>
    <mergeCell ref="AW15:AX16"/>
    <mergeCell ref="AE16:AG16"/>
    <mergeCell ref="AH16:AJ16"/>
    <mergeCell ref="AK16:AN16"/>
    <mergeCell ref="AS15:AT16"/>
    <mergeCell ref="AH17:AJ17"/>
    <mergeCell ref="AK17:AN17"/>
    <mergeCell ref="AP17:AR19"/>
    <mergeCell ref="AH15:AJ15"/>
    <mergeCell ref="AK15:AN15"/>
    <mergeCell ref="AP15:AR16"/>
    <mergeCell ref="AS17:AT19"/>
    <mergeCell ref="AW21:AX22"/>
    <mergeCell ref="AE22:AG22"/>
    <mergeCell ref="AH22:AJ22"/>
    <mergeCell ref="AK22:AN22"/>
    <mergeCell ref="AW20:AX20"/>
    <mergeCell ref="AE21:AG21"/>
    <mergeCell ref="AH21:AJ21"/>
    <mergeCell ref="AK21:AN21"/>
    <mergeCell ref="AP21:AR22"/>
    <mergeCell ref="AS21:AT22"/>
    <mergeCell ref="U20:AN20"/>
    <mergeCell ref="AP20:AR20"/>
    <mergeCell ref="AS20:AT20"/>
    <mergeCell ref="AU20:AV20"/>
    <mergeCell ref="AU21:AV22"/>
    <mergeCell ref="AU23:AV23"/>
    <mergeCell ref="AW23:AX23"/>
    <mergeCell ref="AE23:AG23"/>
    <mergeCell ref="AH23:AJ23"/>
    <mergeCell ref="AK23:AN23"/>
    <mergeCell ref="AP23:AR23"/>
    <mergeCell ref="U24:W24"/>
    <mergeCell ref="AE24:AG24"/>
    <mergeCell ref="AH24:AJ24"/>
    <mergeCell ref="AK24:AN24"/>
    <mergeCell ref="T52:U52"/>
    <mergeCell ref="V52:AD52"/>
    <mergeCell ref="U61:AG61"/>
    <mergeCell ref="AH61:AN61"/>
    <mergeCell ref="AH49:AJ49"/>
    <mergeCell ref="AH48:AJ48"/>
    <mergeCell ref="E61:F61"/>
    <mergeCell ref="AS23:AT23"/>
    <mergeCell ref="AE30:AG30"/>
    <mergeCell ref="H44:N45"/>
    <mergeCell ref="G35:H35"/>
    <mergeCell ref="V43:AD43"/>
    <mergeCell ref="G37:H37"/>
    <mergeCell ref="G38:H38"/>
    <mergeCell ref="AH30:AJ30"/>
    <mergeCell ref="AK30:AN30"/>
    <mergeCell ref="G34:H34"/>
    <mergeCell ref="U39:AN40"/>
    <mergeCell ref="U41:AG41"/>
    <mergeCell ref="AH41:AN41"/>
    <mergeCell ref="AE43:AG43"/>
    <mergeCell ref="AH35:AJ35"/>
    <mergeCell ref="AH38:AJ38"/>
    <mergeCell ref="AE37:AG37"/>
    <mergeCell ref="D13:E13"/>
    <mergeCell ref="U21:W21"/>
    <mergeCell ref="G36:H36"/>
    <mergeCell ref="T51:U51"/>
    <mergeCell ref="V51:AD51"/>
    <mergeCell ref="AE51:AG51"/>
    <mergeCell ref="AH51:AJ51"/>
    <mergeCell ref="O48:O49"/>
    <mergeCell ref="F48:F49"/>
    <mergeCell ref="E48:E49"/>
    <mergeCell ref="D43:D44"/>
    <mergeCell ref="E43:E44"/>
    <mergeCell ref="AH13:AJ13"/>
    <mergeCell ref="AE28:AG28"/>
    <mergeCell ref="AE15:AG15"/>
    <mergeCell ref="A17:H18"/>
    <mergeCell ref="F43:F44"/>
    <mergeCell ref="G43:G44"/>
    <mergeCell ref="V48:AD48"/>
    <mergeCell ref="G48:G49"/>
    <mergeCell ref="AE50:AG50"/>
    <mergeCell ref="AH50:AJ50"/>
    <mergeCell ref="T50:U50"/>
    <mergeCell ref="V50:AD50"/>
    <mergeCell ref="D65:N65"/>
    <mergeCell ref="O65:W65"/>
    <mergeCell ref="X65:AE65"/>
    <mergeCell ref="AF65:AK65"/>
    <mergeCell ref="T49:U49"/>
    <mergeCell ref="AH43:AJ43"/>
    <mergeCell ref="T43:U43"/>
    <mergeCell ref="AE52:AG52"/>
    <mergeCell ref="AE38:AG38"/>
    <mergeCell ref="P43:P44"/>
    <mergeCell ref="Q43:Q44"/>
    <mergeCell ref="AK38:AN38"/>
    <mergeCell ref="E64:F64"/>
    <mergeCell ref="G64:I64"/>
    <mergeCell ref="J64:L64"/>
    <mergeCell ref="U64:AG64"/>
    <mergeCell ref="AH64:AN64"/>
    <mergeCell ref="G60:I60"/>
    <mergeCell ref="J60:L60"/>
    <mergeCell ref="H61:N61"/>
    <mergeCell ref="H62:N62"/>
    <mergeCell ref="H63:N63"/>
    <mergeCell ref="S53:AN54"/>
    <mergeCell ref="AH52:AJ52"/>
  </mergeCells>
  <conditionalFormatting sqref="R37">
    <cfRule type="dataBar" priority="78">
      <dataBar>
        <cfvo type="min"/>
        <cfvo type="max"/>
        <color rgb="FF638EC6"/>
      </dataBar>
      <extLst>
        <ext xmlns:x14="http://schemas.microsoft.com/office/spreadsheetml/2009/9/main" uri="{B025F937-C7B1-47D3-B67F-A62EFF666E3E}">
          <x14:id>{80794D7F-8D18-4DBF-BC60-57E8C74819B2}</x14:id>
        </ext>
      </extLst>
    </cfRule>
  </conditionalFormatting>
  <conditionalFormatting sqref="Q37">
    <cfRule type="dataBar" priority="71">
      <dataBar>
        <cfvo type="min"/>
        <cfvo type="max"/>
        <color rgb="FFFB2F69"/>
      </dataBar>
      <extLst>
        <ext xmlns:x14="http://schemas.microsoft.com/office/spreadsheetml/2009/9/main" uri="{B025F937-C7B1-47D3-B67F-A62EFF666E3E}">
          <x14:id>{6BED0711-C69F-4630-9AF5-89DD4FA5EC6F}</x14:id>
        </ext>
      </extLst>
    </cfRule>
    <cfRule type="dataBar" priority="77">
      <dataBar>
        <cfvo type="min"/>
        <cfvo type="max"/>
        <color rgb="FF638EC6"/>
      </dataBar>
      <extLst>
        <ext xmlns:x14="http://schemas.microsoft.com/office/spreadsheetml/2009/9/main" uri="{B025F937-C7B1-47D3-B67F-A62EFF666E3E}">
          <x14:id>{1911DC96-681C-40D9-8ECF-1E20E1539C20}</x14:id>
        </ext>
      </extLst>
    </cfRule>
  </conditionalFormatting>
  <conditionalFormatting sqref="R37">
    <cfRule type="dataBar" priority="75">
      <dataBar>
        <cfvo type="min"/>
        <cfvo type="max"/>
        <color rgb="FFFB2F69"/>
      </dataBar>
      <extLst>
        <ext xmlns:x14="http://schemas.microsoft.com/office/spreadsheetml/2009/9/main" uri="{B025F937-C7B1-47D3-B67F-A62EFF666E3E}">
          <x14:id>{B3B71F51-AC0E-472A-80A2-FF88CE2CC7E5}</x14:id>
        </ext>
      </extLst>
    </cfRule>
  </conditionalFormatting>
  <conditionalFormatting sqref="Q37">
    <cfRule type="dataBar" priority="74">
      <dataBar>
        <cfvo type="min"/>
        <cfvo type="max"/>
        <color rgb="FFFB2F69"/>
      </dataBar>
      <extLst>
        <ext xmlns:x14="http://schemas.microsoft.com/office/spreadsheetml/2009/9/main" uri="{B025F937-C7B1-47D3-B67F-A62EFF666E3E}">
          <x14:id>{71E56425-00A9-4886-9CF0-F893CA41590A}</x14:id>
        </ext>
      </extLst>
    </cfRule>
  </conditionalFormatting>
  <conditionalFormatting sqref="R56">
    <cfRule type="dataBar" priority="72">
      <dataBar>
        <cfvo type="min"/>
        <cfvo type="max"/>
        <color rgb="FF63C384"/>
      </dataBar>
      <extLst>
        <ext xmlns:x14="http://schemas.microsoft.com/office/spreadsheetml/2009/9/main" uri="{B025F937-C7B1-47D3-B67F-A62EFF666E3E}">
          <x14:id>{DB8AF74C-9FAD-4271-AAC5-885F0F359362}</x14:id>
        </ext>
      </extLst>
    </cfRule>
  </conditionalFormatting>
  <conditionalFormatting sqref="R37">
    <cfRule type="dataBar" priority="68">
      <dataBar>
        <cfvo type="min"/>
        <cfvo type="max"/>
        <color rgb="FFFB2F69"/>
      </dataBar>
      <extLst>
        <ext xmlns:x14="http://schemas.microsoft.com/office/spreadsheetml/2009/9/main" uri="{B025F937-C7B1-47D3-B67F-A62EFF666E3E}">
          <x14:id>{074DDC08-B760-419E-BCEB-A00402CD3D74}</x14:id>
        </ext>
      </extLst>
    </cfRule>
  </conditionalFormatting>
  <conditionalFormatting sqref="R37">
    <cfRule type="dataBar" priority="65">
      <dataBar>
        <cfvo type="min"/>
        <cfvo type="max"/>
        <color rgb="FFFB2F69"/>
      </dataBar>
      <extLst>
        <ext xmlns:x14="http://schemas.microsoft.com/office/spreadsheetml/2009/9/main" uri="{B025F937-C7B1-47D3-B67F-A62EFF666E3E}">
          <x14:id>{481E6E90-8161-419E-8D8F-ECFCE60B675C}</x14:id>
        </ext>
      </extLst>
    </cfRule>
    <cfRule type="dataBar" priority="67">
      <dataBar>
        <cfvo type="min"/>
        <cfvo type="max"/>
        <color rgb="FF638EC6"/>
      </dataBar>
      <extLst>
        <ext xmlns:x14="http://schemas.microsoft.com/office/spreadsheetml/2009/9/main" uri="{B025F937-C7B1-47D3-B67F-A62EFF666E3E}">
          <x14:id>{18A8F1F4-FC87-473E-BB17-40E4F9ADDB02}</x14:id>
        </ext>
      </extLst>
    </cfRule>
  </conditionalFormatting>
  <conditionalFormatting sqref="R37">
    <cfRule type="dataBar" priority="66">
      <dataBar>
        <cfvo type="min"/>
        <cfvo type="max"/>
        <color rgb="FFFB2F69"/>
      </dataBar>
      <extLst>
        <ext xmlns:x14="http://schemas.microsoft.com/office/spreadsheetml/2009/9/main" uri="{B025F937-C7B1-47D3-B67F-A62EFF666E3E}">
          <x14:id>{3793DB17-7699-488E-A42B-37D20DA2BBC4}</x14:id>
        </ext>
      </extLst>
    </cfRule>
  </conditionalFormatting>
  <conditionalFormatting sqref="Q37:R37 Q41:Q42 Q47 Q50:Q59">
    <cfRule type="dataBar" priority="176">
      <dataBar>
        <cfvo type="min"/>
        <cfvo type="max"/>
        <color rgb="FFFB2F69"/>
      </dataBar>
      <extLst>
        <ext xmlns:x14="http://schemas.microsoft.com/office/spreadsheetml/2009/9/main" uri="{B025F937-C7B1-47D3-B67F-A62EFF666E3E}">
          <x14:id>{22DBABC5-62D4-4755-804B-4D70567AF3E1}</x14:id>
        </ext>
      </extLst>
    </cfRule>
    <cfRule type="dataBar" priority="177">
      <dataBar>
        <cfvo type="min"/>
        <cfvo type="max"/>
        <color rgb="FF638EC6"/>
      </dataBar>
      <extLst>
        <ext xmlns:x14="http://schemas.microsoft.com/office/spreadsheetml/2009/9/main" uri="{B025F937-C7B1-47D3-B67F-A62EFF666E3E}">
          <x14:id>{A5368716-7EC2-47B7-8FFD-184B8D791EBA}</x14:id>
        </ext>
      </extLst>
    </cfRule>
  </conditionalFormatting>
  <conditionalFormatting sqref="Q41:Q42 Q37 Q47 Q50:Q59">
    <cfRule type="dataBar" priority="184">
      <dataBar>
        <cfvo type="min"/>
        <cfvo type="max"/>
        <color rgb="FFFB2F69"/>
      </dataBar>
      <extLst>
        <ext xmlns:x14="http://schemas.microsoft.com/office/spreadsheetml/2009/9/main" uri="{B025F937-C7B1-47D3-B67F-A62EFF666E3E}">
          <x14:id>{954DB94C-F9FB-466C-B8A6-75E1C3454863}</x14:id>
        </ext>
      </extLst>
    </cfRule>
  </conditionalFormatting>
  <conditionalFormatting sqref="Q41:Q42 Q37 Q47 Q50:Q59">
    <cfRule type="dataBar" priority="190">
      <dataBar>
        <cfvo type="min"/>
        <cfvo type="max"/>
        <color rgb="FFFB2F69"/>
      </dataBar>
      <extLst>
        <ext xmlns:x14="http://schemas.microsoft.com/office/spreadsheetml/2009/9/main" uri="{B025F937-C7B1-47D3-B67F-A62EFF666E3E}">
          <x14:id>{C3EE1751-46FD-4F4C-B46F-671A7D66AA07}</x14:id>
        </ext>
      </extLst>
    </cfRule>
    <cfRule type="dataBar" priority="191">
      <dataBar>
        <cfvo type="min"/>
        <cfvo type="max"/>
        <color rgb="FF638EC6"/>
      </dataBar>
      <extLst>
        <ext xmlns:x14="http://schemas.microsoft.com/office/spreadsheetml/2009/9/main" uri="{B025F937-C7B1-47D3-B67F-A62EFF666E3E}">
          <x14:id>{E79D8D02-620D-4506-BBF0-E10FA0A504A4}</x14:id>
        </ext>
      </extLst>
    </cfRule>
  </conditionalFormatting>
  <conditionalFormatting sqref="Q37:Q38 Q41:Q42 Q47 Q50:Q59">
    <cfRule type="dataBar" priority="199">
      <dataBar>
        <cfvo type="min"/>
        <cfvo type="max"/>
        <color rgb="FFD6007B"/>
      </dataBar>
      <extLst>
        <ext xmlns:x14="http://schemas.microsoft.com/office/spreadsheetml/2009/9/main" uri="{B025F937-C7B1-47D3-B67F-A62EFF666E3E}">
          <x14:id>{7839AB62-5CB1-4B38-82E9-0134E2C1AE48}</x14:id>
        </ext>
      </extLst>
    </cfRule>
  </conditionalFormatting>
  <conditionalFormatting sqref="R41:R55 R37">
    <cfRule type="dataBar" priority="202">
      <dataBar>
        <cfvo type="min"/>
        <cfvo type="max"/>
        <color rgb="FF63C384"/>
      </dataBar>
      <extLst>
        <ext xmlns:x14="http://schemas.microsoft.com/office/spreadsheetml/2009/9/main" uri="{B025F937-C7B1-47D3-B67F-A62EFF666E3E}">
          <x14:id>{DC8818C6-871D-4964-9CD9-DCC13DD39CCA}</x14:id>
        </ext>
      </extLst>
    </cfRule>
  </conditionalFormatting>
  <conditionalFormatting sqref="R41:R55 R37:R38">
    <cfRule type="dataBar" priority="205">
      <dataBar>
        <cfvo type="min"/>
        <cfvo type="max"/>
        <color rgb="FF63C384"/>
      </dataBar>
      <extLst>
        <ext xmlns:x14="http://schemas.microsoft.com/office/spreadsheetml/2009/9/main" uri="{B025F937-C7B1-47D3-B67F-A62EFF666E3E}">
          <x14:id>{CFCE9A0D-7701-4912-8809-05ADA392BC58}</x14:id>
        </ext>
      </extLst>
    </cfRule>
  </conditionalFormatting>
  <conditionalFormatting sqref="H50:N59">
    <cfRule type="colorScale" priority="59">
      <colorScale>
        <cfvo type="min"/>
        <cfvo type="percentile" val="50"/>
        <cfvo type="max"/>
        <color rgb="FFF8696B"/>
        <color rgb="FFFFEB84"/>
        <color rgb="FF63BE7B"/>
      </colorScale>
    </cfRule>
  </conditionalFormatting>
  <conditionalFormatting sqref="I51:N59 H50:H59">
    <cfRule type="colorScale" priority="58">
      <colorScale>
        <cfvo type="min"/>
        <cfvo type="percentile" val="50"/>
        <cfvo type="max"/>
        <color rgb="FFF8696B"/>
        <color rgb="FFFFEB84"/>
        <color rgb="FF63BE7B"/>
      </colorScale>
    </cfRule>
  </conditionalFormatting>
  <conditionalFormatting sqref="H46:N46">
    <cfRule type="colorScale" priority="57">
      <colorScale>
        <cfvo type="min"/>
        <cfvo type="percentile" val="50"/>
        <cfvo type="max"/>
        <color rgb="FFF8696B"/>
        <color rgb="FFFFEB84"/>
        <color rgb="FF63BE7B"/>
      </colorScale>
    </cfRule>
  </conditionalFormatting>
  <conditionalFormatting sqref="H46:N46">
    <cfRule type="colorScale" priority="56">
      <colorScale>
        <cfvo type="min"/>
        <cfvo type="percentile" val="50"/>
        <cfvo type="max"/>
        <color rgb="FFF8696B"/>
        <color rgb="FFFFEB84"/>
        <color rgb="FF63BE7B"/>
      </colorScale>
    </cfRule>
  </conditionalFormatting>
  <conditionalFormatting sqref="H21 H23">
    <cfRule type="iconSet" priority="209">
      <iconSet iconSet="3Symbols">
        <cfvo type="percent" val="0"/>
        <cfvo type="percent" val="33"/>
        <cfvo type="percent" val="67"/>
      </iconSet>
    </cfRule>
  </conditionalFormatting>
  <conditionalFormatting sqref="AE44:AJ45">
    <cfRule type="iconSet" priority="43">
      <iconSet iconSet="3Symbols2" showValue="0">
        <cfvo type="percent" val="0"/>
        <cfvo type="percent" val="33"/>
        <cfvo type="percent" val="67"/>
      </iconSet>
    </cfRule>
    <cfRule type="iconSet" priority="45">
      <iconSet iconSet="3Symbols">
        <cfvo type="percent" val="0"/>
        <cfvo type="percent" val="33"/>
        <cfvo type="percent" val="67"/>
      </iconSet>
    </cfRule>
  </conditionalFormatting>
  <conditionalFormatting sqref="AH51:AJ52">
    <cfRule type="iconSet" priority="41">
      <iconSet iconSet="3Symbols2" showValue="0">
        <cfvo type="percent" val="0"/>
        <cfvo type="percent" val="33"/>
        <cfvo type="percent" val="67"/>
      </iconSet>
    </cfRule>
    <cfRule type="iconSet" priority="42">
      <iconSet iconSet="3Symbols">
        <cfvo type="percent" val="0"/>
        <cfvo type="percent" val="33"/>
        <cfvo type="percent" val="67"/>
      </iconSet>
    </cfRule>
  </conditionalFormatting>
  <conditionalFormatting sqref="AE49:AJ49">
    <cfRule type="iconSet" priority="21">
      <iconSet iconSet="3Symbols2" showValue="0">
        <cfvo type="percent" val="0"/>
        <cfvo type="percent" val="33"/>
        <cfvo type="percent" val="67"/>
      </iconSet>
    </cfRule>
    <cfRule type="iconSet" priority="22">
      <iconSet iconSet="3Symbols">
        <cfvo type="percent" val="0"/>
        <cfvo type="percent" val="33"/>
        <cfvo type="percent" val="67"/>
      </iconSet>
    </cfRule>
  </conditionalFormatting>
  <conditionalFormatting sqref="AE52:AG52">
    <cfRule type="iconSet" priority="17">
      <iconSet iconSet="3Symbols2" showValue="0">
        <cfvo type="percent" val="0"/>
        <cfvo type="percent" val="33"/>
        <cfvo type="percent" val="67"/>
      </iconSet>
    </cfRule>
    <cfRule type="iconSet" priority="18">
      <iconSet iconSet="3Symbols">
        <cfvo type="percent" val="0"/>
        <cfvo type="percent" val="33"/>
        <cfvo type="percent" val="67"/>
      </iconSet>
    </cfRule>
  </conditionalFormatting>
  <conditionalFormatting sqref="AE51:AG51">
    <cfRule type="iconSet" priority="13">
      <iconSet iconSet="3Symbols2" showValue="0">
        <cfvo type="percent" val="0"/>
        <cfvo type="percent" val="33"/>
        <cfvo type="percent" val="67"/>
      </iconSet>
    </cfRule>
    <cfRule type="iconSet" priority="14">
      <iconSet iconSet="3Symbols">
        <cfvo type="percent" val="0"/>
        <cfvo type="percent" val="33"/>
        <cfvo type="percent" val="67"/>
      </iconSet>
    </cfRule>
  </conditionalFormatting>
  <conditionalFormatting sqref="AE47:AJ47">
    <cfRule type="iconSet" priority="11">
      <iconSet iconSet="3Symbols2" showValue="0">
        <cfvo type="percent" val="0"/>
        <cfvo type="percent" val="33"/>
        <cfvo type="percent" val="67"/>
      </iconSet>
    </cfRule>
    <cfRule type="iconSet" priority="12">
      <iconSet iconSet="3Symbols">
        <cfvo type="percent" val="0"/>
        <cfvo type="percent" val="33"/>
        <cfvo type="percent" val="67"/>
      </iconSet>
    </cfRule>
  </conditionalFormatting>
  <conditionalFormatting sqref="AE50:AJ50">
    <cfRule type="iconSet" priority="7">
      <iconSet iconSet="3Symbols2" showValue="0">
        <cfvo type="percent" val="0"/>
        <cfvo type="percent" val="33"/>
        <cfvo type="percent" val="67"/>
      </iconSet>
    </cfRule>
    <cfRule type="iconSet" priority="8">
      <iconSet iconSet="3Symbols">
        <cfvo type="percent" val="0"/>
        <cfvo type="percent" val="33"/>
        <cfvo type="percent" val="67"/>
      </iconSet>
    </cfRule>
  </conditionalFormatting>
  <conditionalFormatting sqref="AH46:AJ46">
    <cfRule type="iconSet" priority="5">
      <iconSet iconSet="3Symbols2" showValue="0">
        <cfvo type="percent" val="0"/>
        <cfvo type="percent" val="33"/>
        <cfvo type="percent" val="67"/>
      </iconSet>
    </cfRule>
    <cfRule type="iconSet" priority="6">
      <iconSet iconSet="3Symbols">
        <cfvo type="percent" val="0"/>
        <cfvo type="percent" val="33"/>
        <cfvo type="percent" val="67"/>
      </iconSet>
    </cfRule>
  </conditionalFormatting>
  <conditionalFormatting sqref="AE46:AG46">
    <cfRule type="iconSet" priority="3">
      <iconSet iconSet="3Symbols2" showValue="0">
        <cfvo type="percent" val="0"/>
        <cfvo type="percent" val="33"/>
        <cfvo type="percent" val="67"/>
      </iconSet>
    </cfRule>
    <cfRule type="iconSet" priority="4">
      <iconSet iconSet="3Symbols">
        <cfvo type="percent" val="0"/>
        <cfvo type="percent" val="33"/>
        <cfvo type="percent" val="67"/>
      </iconSet>
    </cfRule>
  </conditionalFormatting>
  <conditionalFormatting sqref="AE48:AJ48">
    <cfRule type="iconSet" priority="1">
      <iconSet iconSet="3Symbols2" showValue="0">
        <cfvo type="percent" val="0"/>
        <cfvo type="percent" val="33"/>
        <cfvo type="percent" val="67"/>
      </iconSet>
    </cfRule>
    <cfRule type="iconSet" priority="2">
      <iconSet iconSet="3Symbols">
        <cfvo type="percent" val="0"/>
        <cfvo type="percent" val="33"/>
        <cfvo type="percent" val="67"/>
      </iconSet>
    </cfRule>
  </conditionalFormatting>
  <hyperlinks>
    <hyperlink ref="X65:AE65" r:id="rId1" display="Click here to feedback to BIM Delivery Group" xr:uid="{39544E59-44EF-4357-9E2B-C21BA39FDE00}"/>
    <hyperlink ref="O65:W65" r:id="rId2" display="To view a copy of this license visit http://creativecommons.org/licenses/by-nd/4.0/ " xr:uid="{3C0B2431-0CDC-4415-8216-569CFFB7C21A}"/>
  </hyperlinks>
  <printOptions horizontalCentered="1" verticalCentered="1"/>
  <pageMargins left="0.19685039370078741" right="0.19685039370078741" top="0.19685039370078741" bottom="0.19685039370078741" header="0.31496062992125984" footer="0.31496062992125984"/>
  <pageSetup paperSize="9" scale="28"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5121" r:id="rId6" name="Spinner 1">
              <controlPr defaultSize="0" autoPict="0">
                <anchor moveWithCells="1" sizeWithCells="1">
                  <from>
                    <xdr:col>48</xdr:col>
                    <xdr:colOff>97971</xdr:colOff>
                    <xdr:row>13</xdr:row>
                    <xdr:rowOff>402771</xdr:rowOff>
                  </from>
                  <to>
                    <xdr:col>49</xdr:col>
                    <xdr:colOff>762000</xdr:colOff>
                    <xdr:row>16</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80794D7F-8D18-4DBF-BC60-57E8C74819B2}">
            <x14:dataBar minLength="0" maxLength="100" border="1" negativeBarBorderColorSameAsPositive="0">
              <x14:cfvo type="autoMin"/>
              <x14:cfvo type="autoMax"/>
              <x14:borderColor rgb="FF638EC6"/>
              <x14:negativeFillColor rgb="FFFF0000"/>
              <x14:negativeBorderColor rgb="FFFF0000"/>
              <x14:axisColor rgb="FF000000"/>
            </x14:dataBar>
          </x14:cfRule>
          <xm:sqref>R37</xm:sqref>
        </x14:conditionalFormatting>
        <x14:conditionalFormatting xmlns:xm="http://schemas.microsoft.com/office/excel/2006/main">
          <x14:cfRule type="dataBar" id="{6BED0711-C69F-4630-9AF5-89DD4FA5EC6F}">
            <x14:dataBar minLength="0" maxLength="100" border="1">
              <x14:cfvo type="autoMin"/>
              <x14:cfvo type="autoMax"/>
              <x14:borderColor rgb="FF000000"/>
              <x14:negativeFillColor rgb="FFFF0000"/>
              <x14:axisColor rgb="FF000000"/>
            </x14:dataBar>
          </x14:cfRule>
          <x14:cfRule type="dataBar" id="{1911DC96-681C-40D9-8ECF-1E20E1539C20}">
            <x14:dataBar minLength="0" maxLength="100" border="1" negativeBarBorderColorSameAsPositive="0">
              <x14:cfvo type="autoMin"/>
              <x14:cfvo type="autoMax"/>
              <x14:borderColor rgb="FF638EC6"/>
              <x14:negativeFillColor rgb="FFFF0000"/>
              <x14:negativeBorderColor rgb="FFFF0000"/>
              <x14:axisColor rgb="FF000000"/>
            </x14:dataBar>
          </x14:cfRule>
          <xm:sqref>Q37</xm:sqref>
        </x14:conditionalFormatting>
        <x14:conditionalFormatting xmlns:xm="http://schemas.microsoft.com/office/excel/2006/main">
          <x14:cfRule type="dataBar" id="{B3B71F51-AC0E-472A-80A2-FF88CE2CC7E5}">
            <x14:dataBar minLength="0" maxLength="100">
              <x14:cfvo type="autoMin"/>
              <x14:cfvo type="autoMax"/>
              <x14:negativeFillColor rgb="FFFF0000"/>
              <x14:axisColor rgb="FF000000"/>
            </x14:dataBar>
          </x14:cfRule>
          <xm:sqref>R37</xm:sqref>
        </x14:conditionalFormatting>
        <x14:conditionalFormatting xmlns:xm="http://schemas.microsoft.com/office/excel/2006/main">
          <x14:cfRule type="dataBar" id="{71E56425-00A9-4886-9CF0-F893CA41590A}">
            <x14:dataBar minLength="0" maxLength="100">
              <x14:cfvo type="autoMin"/>
              <x14:cfvo type="autoMax"/>
              <x14:negativeFillColor rgb="FFFF0000"/>
              <x14:axisColor rgb="FF000000"/>
            </x14:dataBar>
          </x14:cfRule>
          <xm:sqref>Q37</xm:sqref>
        </x14:conditionalFormatting>
        <x14:conditionalFormatting xmlns:xm="http://schemas.microsoft.com/office/excel/2006/main">
          <x14:cfRule type="dataBar" id="{DB8AF74C-9FAD-4271-AAC5-885F0F359362}">
            <x14:dataBar minLength="0" maxLength="100" border="1" negativeBarBorderColorSameAsPositive="0">
              <x14:cfvo type="autoMin"/>
              <x14:cfvo type="autoMax"/>
              <x14:borderColor rgb="FF63C384"/>
              <x14:negativeFillColor rgb="FFFF0000"/>
              <x14:negativeBorderColor rgb="FFFF0000"/>
              <x14:axisColor rgb="FF000000"/>
            </x14:dataBar>
          </x14:cfRule>
          <xm:sqref>R56</xm:sqref>
        </x14:conditionalFormatting>
        <x14:conditionalFormatting xmlns:xm="http://schemas.microsoft.com/office/excel/2006/main">
          <x14:cfRule type="dataBar" id="{074DDC08-B760-419E-BCEB-A00402CD3D74}">
            <x14:dataBar minLength="0" maxLength="100">
              <x14:cfvo type="autoMin"/>
              <x14:cfvo type="autoMax"/>
              <x14:negativeFillColor rgb="FFFF0000"/>
              <x14:axisColor rgb="FF000000"/>
            </x14:dataBar>
          </x14:cfRule>
          <xm:sqref>R37</xm:sqref>
        </x14:conditionalFormatting>
        <x14:conditionalFormatting xmlns:xm="http://schemas.microsoft.com/office/excel/2006/main">
          <x14:cfRule type="dataBar" id="{481E6E90-8161-419E-8D8F-ECFCE60B675C}">
            <x14:dataBar minLength="0" maxLength="100" border="1">
              <x14:cfvo type="autoMin"/>
              <x14:cfvo type="autoMax"/>
              <x14:borderColor rgb="FF000000"/>
              <x14:negativeFillColor rgb="FFFF0000"/>
              <x14:axisColor rgb="FF000000"/>
            </x14:dataBar>
          </x14:cfRule>
          <x14:cfRule type="dataBar" id="{18A8F1F4-FC87-473E-BB17-40E4F9ADDB02}">
            <x14:dataBar minLength="0" maxLength="100" border="1" negativeBarBorderColorSameAsPositive="0">
              <x14:cfvo type="autoMin"/>
              <x14:cfvo type="autoMax"/>
              <x14:borderColor rgb="FF638EC6"/>
              <x14:negativeFillColor rgb="FFFF0000"/>
              <x14:negativeBorderColor rgb="FFFF0000"/>
              <x14:axisColor rgb="FF000000"/>
            </x14:dataBar>
          </x14:cfRule>
          <xm:sqref>R37</xm:sqref>
        </x14:conditionalFormatting>
        <x14:conditionalFormatting xmlns:xm="http://schemas.microsoft.com/office/excel/2006/main">
          <x14:cfRule type="dataBar" id="{3793DB17-7699-488E-A42B-37D20DA2BBC4}">
            <x14:dataBar minLength="0" maxLength="100">
              <x14:cfvo type="autoMin"/>
              <x14:cfvo type="autoMax"/>
              <x14:negativeFillColor rgb="FFFF0000"/>
              <x14:axisColor rgb="FF000000"/>
            </x14:dataBar>
          </x14:cfRule>
          <xm:sqref>R37</xm:sqref>
        </x14:conditionalFormatting>
        <x14:conditionalFormatting xmlns:xm="http://schemas.microsoft.com/office/excel/2006/main">
          <x14:cfRule type="dataBar" id="{22DBABC5-62D4-4755-804B-4D70567AF3E1}">
            <x14:dataBar minLength="0" maxLength="100" gradient="0">
              <x14:cfvo type="autoMin"/>
              <x14:cfvo type="autoMax"/>
              <x14:negativeFillColor rgb="FFFF0000"/>
              <x14:axisColor rgb="FF000000"/>
            </x14:dataBar>
          </x14:cfRule>
          <x14:cfRule type="dataBar" id="{A5368716-7EC2-47B7-8FFD-184B8D791EBA}">
            <x14:dataBar minLength="0" maxLength="100" border="1" negativeBarBorderColorSameAsPositive="0">
              <x14:cfvo type="autoMin"/>
              <x14:cfvo type="autoMax"/>
              <x14:borderColor rgb="FF638EC6"/>
              <x14:negativeFillColor rgb="FFFF0000"/>
              <x14:negativeBorderColor rgb="FFFF0000"/>
              <x14:axisColor rgb="FF000000"/>
            </x14:dataBar>
          </x14:cfRule>
          <xm:sqref>Q37:R37 Q41:Q42 Q47 Q50:Q59</xm:sqref>
        </x14:conditionalFormatting>
        <x14:conditionalFormatting xmlns:xm="http://schemas.microsoft.com/office/excel/2006/main">
          <x14:cfRule type="dataBar" id="{954DB94C-F9FB-466C-B8A6-75E1C3454863}">
            <x14:dataBar minLength="0" maxLength="100">
              <x14:cfvo type="autoMin"/>
              <x14:cfvo type="autoMax"/>
              <x14:negativeFillColor rgb="FFFF0000"/>
              <x14:axisColor rgb="FF000000"/>
            </x14:dataBar>
          </x14:cfRule>
          <xm:sqref>Q41:Q42 Q37 Q47 Q50:Q59</xm:sqref>
        </x14:conditionalFormatting>
        <x14:conditionalFormatting xmlns:xm="http://schemas.microsoft.com/office/excel/2006/main">
          <x14:cfRule type="dataBar" id="{C3EE1751-46FD-4F4C-B46F-671A7D66AA07}">
            <x14:dataBar minLength="0" maxLength="100" border="1">
              <x14:cfvo type="autoMin"/>
              <x14:cfvo type="autoMax"/>
              <x14:borderColor rgb="FF000000"/>
              <x14:negativeFillColor rgb="FFFF0000"/>
              <x14:axisColor rgb="FF000000"/>
            </x14:dataBar>
          </x14:cfRule>
          <x14:cfRule type="dataBar" id="{E79D8D02-620D-4506-BBF0-E10FA0A504A4}">
            <x14:dataBar minLength="0" maxLength="100" border="1" negativeBarBorderColorSameAsPositive="0">
              <x14:cfvo type="autoMin"/>
              <x14:cfvo type="autoMax"/>
              <x14:borderColor rgb="FF638EC6"/>
              <x14:negativeFillColor rgb="FFFF0000"/>
              <x14:negativeBorderColor rgb="FFFF0000"/>
              <x14:axisColor rgb="FF000000"/>
            </x14:dataBar>
          </x14:cfRule>
          <xm:sqref>Q41:Q42 Q37 Q47 Q50:Q59</xm:sqref>
        </x14:conditionalFormatting>
        <x14:conditionalFormatting xmlns:xm="http://schemas.microsoft.com/office/excel/2006/main">
          <x14:cfRule type="dataBar" id="{7839AB62-5CB1-4B38-82E9-0134E2C1AE48}">
            <x14:dataBar minLength="0" maxLength="100" border="1" negativeBarBorderColorSameAsPositive="0">
              <x14:cfvo type="autoMin"/>
              <x14:cfvo type="autoMax"/>
              <x14:borderColor rgb="FFD6007B"/>
              <x14:negativeFillColor rgb="FFFF0000"/>
              <x14:negativeBorderColor rgb="FFFF0000"/>
              <x14:axisColor rgb="FF000000"/>
            </x14:dataBar>
          </x14:cfRule>
          <xm:sqref>Q37:Q38 Q41:Q42 Q47 Q50:Q59</xm:sqref>
        </x14:conditionalFormatting>
        <x14:conditionalFormatting xmlns:xm="http://schemas.microsoft.com/office/excel/2006/main">
          <x14:cfRule type="dataBar" id="{DC8818C6-871D-4964-9CD9-DCC13DD39CCA}">
            <x14:dataBar minLength="0" maxLength="100" border="1" negativeBarBorderColorSameAsPositive="0">
              <x14:cfvo type="autoMin"/>
              <x14:cfvo type="autoMax"/>
              <x14:borderColor rgb="FF63C384"/>
              <x14:negativeFillColor rgb="FFFF0000"/>
              <x14:negativeBorderColor rgb="FFFF0000"/>
              <x14:axisColor rgb="FF000000"/>
            </x14:dataBar>
          </x14:cfRule>
          <xm:sqref>R41:R55 R37</xm:sqref>
        </x14:conditionalFormatting>
        <x14:conditionalFormatting xmlns:xm="http://schemas.microsoft.com/office/excel/2006/main">
          <x14:cfRule type="dataBar" id="{CFCE9A0D-7701-4912-8809-05ADA392BC58}">
            <x14:dataBar minLength="0" maxLength="100" border="1" negativeBarBorderColorSameAsPositive="0">
              <x14:cfvo type="autoMin"/>
              <x14:cfvo type="autoMax"/>
              <x14:borderColor rgb="FF63C384"/>
              <x14:negativeFillColor rgb="FFFF0000"/>
              <x14:negativeBorderColor rgb="FFFF0000"/>
              <x14:axisColor rgb="FF000000"/>
            </x14:dataBar>
          </x14:cfRule>
          <xm:sqref>R41:R55 R37:R38</xm:sqref>
        </x14:conditionalFormatting>
        <x14:conditionalFormatting xmlns:xm="http://schemas.microsoft.com/office/excel/2006/main">
          <x14:cfRule type="iconSet" priority="107" id="{F95788CE-632F-4564-AE43-4B6667AFC0D5}">
            <x14:iconSet iconSet="4TrafficLights" showValue="0" custom="1">
              <x14:cfvo type="percent">
                <xm:f>0</xm:f>
              </x14:cfvo>
              <x14:cfvo type="num">
                <xm:f>1</xm:f>
              </x14:cfvo>
              <x14:cfvo type="num">
                <xm:f>2</xm:f>
              </x14:cfvo>
              <x14:cfvo type="num">
                <xm:f>3</xm:f>
              </x14:cfvo>
              <x14:cfIcon iconSet="5Quarters" iconId="0"/>
              <x14:cfIcon iconSet="3Symbols" iconId="0"/>
              <x14:cfIcon iconSet="3Symbols" iconId="1"/>
              <x14:cfIcon iconSet="3Symbols" iconId="2"/>
            </x14:iconSet>
          </x14:cfRule>
          <xm:sqref>AE21:AN27</xm:sqref>
        </x14:conditionalFormatting>
        <x14:conditionalFormatting xmlns:xm="http://schemas.microsoft.com/office/excel/2006/main">
          <x14:cfRule type="iconSet" priority="109" id="{70B1CE0B-1E2B-4D3A-9D12-704B3DBD375C}">
            <x14:iconSet iconSet="4TrafficLights" showValue="0" custom="1">
              <x14:cfvo type="percent">
                <xm:f>0</xm:f>
              </x14:cfvo>
              <x14:cfvo type="num">
                <xm:f>1</xm:f>
              </x14:cfvo>
              <x14:cfvo type="num">
                <xm:f>2</xm:f>
              </x14:cfvo>
              <x14:cfvo type="num">
                <xm:f>3</xm:f>
              </x14:cfvo>
              <x14:cfIcon iconSet="5Quarters" iconId="0"/>
              <x14:cfIcon iconSet="3Symbols" iconId="0"/>
              <x14:cfIcon iconSet="3Symbols" iconId="1"/>
              <x14:cfIcon iconSet="3Symbols" iconId="2"/>
            </x14:iconSet>
          </x14:cfRule>
          <xm:sqref>H20:H24 I21:I27</xm:sqref>
        </x14:conditionalFormatting>
        <x14:conditionalFormatting xmlns:xm="http://schemas.microsoft.com/office/excel/2006/main">
          <x14:cfRule type="iconSet" priority="210" id="{D3B45DD3-E623-4C5D-9582-3C8EAF36AD2D}">
            <x14:iconSet iconSet="4TrafficLights" showValue="0" custom="1">
              <x14:cfvo type="percent">
                <xm:f>0</xm:f>
              </x14:cfvo>
              <x14:cfvo type="num">
                <xm:f>1</xm:f>
              </x14:cfvo>
              <x14:cfvo type="num">
                <xm:f>2</xm:f>
              </x14:cfvo>
              <x14:cfvo type="num">
                <xm:f>3</xm:f>
              </x14:cfvo>
              <x14:cfIcon iconSet="5Quarters" iconId="0"/>
              <x14:cfIcon iconSet="3Symbols" iconId="0"/>
              <x14:cfIcon iconSet="3Symbols" iconId="1"/>
              <x14:cfIcon iconSet="3Symbols" iconId="2"/>
            </x14:iconSet>
          </x14:cfRule>
          <xm:sqref>AH41:AJ42 AH55:AJ59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9FFC7-40BE-4E48-B36A-116996C97DCC}">
  <sheetPr>
    <tabColor theme="9" tint="-0.499984740745262"/>
    <pageSetUpPr fitToPage="1"/>
  </sheetPr>
  <dimension ref="A1:Y90"/>
  <sheetViews>
    <sheetView showGridLines="0" topLeftCell="A25" zoomScale="55" zoomScaleNormal="55" workbookViewId="0">
      <selection activeCell="B75" sqref="B75"/>
    </sheetView>
  </sheetViews>
  <sheetFormatPr defaultColWidth="9" defaultRowHeight="14.6" x14ac:dyDescent="0.4"/>
  <cols>
    <col min="1" max="1" width="5.69140625" style="175" customWidth="1"/>
    <col min="2" max="2" width="88.3046875" style="173" customWidth="1"/>
    <col min="3" max="3" width="15.69140625" style="174" customWidth="1"/>
    <col min="4" max="5" width="15.69140625" style="175" customWidth="1"/>
    <col min="6" max="12" width="15.69140625" style="173" customWidth="1"/>
    <col min="13" max="13" width="9" style="173"/>
    <col min="14" max="14" width="0" style="173" hidden="1" customWidth="1"/>
    <col min="15" max="15" width="9" style="173"/>
    <col min="16" max="19" width="9" style="173" hidden="1" customWidth="1"/>
    <col min="20" max="20" width="4" style="173" hidden="1" customWidth="1"/>
    <col min="21" max="25" width="9" style="173" hidden="1" customWidth="1"/>
    <col min="26" max="28" width="0" style="173" hidden="1" customWidth="1"/>
    <col min="29" max="16384" width="9" style="173"/>
  </cols>
  <sheetData>
    <row r="1" spans="1:12" customFormat="1" ht="15" thickTop="1" x14ac:dyDescent="0.4">
      <c r="A1" s="263"/>
      <c r="B1" s="264"/>
      <c r="C1" s="265"/>
      <c r="D1" s="266"/>
      <c r="E1" s="266"/>
      <c r="F1" s="264"/>
      <c r="G1" s="264"/>
      <c r="H1" s="264"/>
      <c r="I1" s="264"/>
      <c r="J1" s="264"/>
      <c r="K1" s="264"/>
      <c r="L1" s="267"/>
    </row>
    <row r="2" spans="1:12" customFormat="1" ht="32.15" x14ac:dyDescent="0.85">
      <c r="A2" s="268"/>
      <c r="B2" s="269" t="s">
        <v>143</v>
      </c>
      <c r="C2" s="270"/>
      <c r="D2" s="271"/>
      <c r="E2" s="271"/>
      <c r="F2" s="272"/>
      <c r="G2" s="272"/>
      <c r="H2" s="272"/>
      <c r="I2" s="272"/>
      <c r="J2" s="272"/>
      <c r="K2" s="272"/>
      <c r="L2" s="273"/>
    </row>
    <row r="3" spans="1:12" customFormat="1" ht="18.45" x14ac:dyDescent="0.5">
      <c r="A3" s="268"/>
      <c r="B3" s="274" t="s">
        <v>121</v>
      </c>
      <c r="C3" s="270"/>
      <c r="D3" s="271"/>
      <c r="E3" s="271"/>
      <c r="F3" s="272"/>
      <c r="G3" s="272"/>
      <c r="H3" s="272"/>
      <c r="I3" s="272"/>
      <c r="J3" s="272"/>
      <c r="K3" s="272"/>
      <c r="L3" s="273"/>
    </row>
    <row r="4" spans="1:12" customFormat="1" x14ac:dyDescent="0.4">
      <c r="A4" s="268"/>
      <c r="B4" s="283"/>
      <c r="C4" s="270"/>
      <c r="D4" s="271"/>
      <c r="E4" s="271"/>
      <c r="F4" s="272"/>
      <c r="G4" s="272"/>
      <c r="H4" s="272"/>
      <c r="I4" s="272"/>
      <c r="J4" s="272"/>
      <c r="K4" s="667" t="s">
        <v>205</v>
      </c>
      <c r="L4" s="668"/>
    </row>
    <row r="5" spans="1:12" customFormat="1" x14ac:dyDescent="0.4">
      <c r="A5" s="268"/>
      <c r="B5" s="272"/>
      <c r="C5" s="270"/>
      <c r="D5" s="271"/>
      <c r="E5" s="271"/>
      <c r="F5" s="272"/>
      <c r="G5" s="272"/>
      <c r="H5" s="272"/>
      <c r="I5" s="272"/>
      <c r="J5" s="272"/>
      <c r="K5" s="669"/>
      <c r="L5" s="668"/>
    </row>
    <row r="6" spans="1:12" customFormat="1" x14ac:dyDescent="0.4">
      <c r="A6" s="670" t="s">
        <v>174</v>
      </c>
      <c r="B6" s="671"/>
      <c r="C6" s="671"/>
      <c r="D6" s="671"/>
      <c r="E6" s="671"/>
      <c r="F6" s="671"/>
      <c r="G6" s="671"/>
      <c r="H6" s="671"/>
      <c r="I6" s="671"/>
      <c r="J6" s="671"/>
      <c r="K6" s="671"/>
      <c r="L6" s="672"/>
    </row>
    <row r="7" spans="1:12" customFormat="1" x14ac:dyDescent="0.4">
      <c r="A7" s="673"/>
      <c r="B7" s="671"/>
      <c r="C7" s="671"/>
      <c r="D7" s="671"/>
      <c r="E7" s="671"/>
      <c r="F7" s="671"/>
      <c r="G7" s="671"/>
      <c r="H7" s="671"/>
      <c r="I7" s="671"/>
      <c r="J7" s="671"/>
      <c r="K7" s="671"/>
      <c r="L7" s="672"/>
    </row>
    <row r="8" spans="1:12" customFormat="1" x14ac:dyDescent="0.4">
      <c r="A8" s="673"/>
      <c r="B8" s="671"/>
      <c r="C8" s="671"/>
      <c r="D8" s="671"/>
      <c r="E8" s="671"/>
      <c r="F8" s="671"/>
      <c r="G8" s="671"/>
      <c r="H8" s="671"/>
      <c r="I8" s="671"/>
      <c r="J8" s="671"/>
      <c r="K8" s="671"/>
      <c r="L8" s="672"/>
    </row>
    <row r="9" spans="1:12" customFormat="1" x14ac:dyDescent="0.4">
      <c r="A9" s="673"/>
      <c r="B9" s="671"/>
      <c r="C9" s="671"/>
      <c r="D9" s="671"/>
      <c r="E9" s="671"/>
      <c r="F9" s="671"/>
      <c r="G9" s="671"/>
      <c r="H9" s="671"/>
      <c r="I9" s="671"/>
      <c r="J9" s="671"/>
      <c r="K9" s="671"/>
      <c r="L9" s="672"/>
    </row>
    <row r="10" spans="1:12" customFormat="1" x14ac:dyDescent="0.4">
      <c r="A10" s="673"/>
      <c r="B10" s="671"/>
      <c r="C10" s="671"/>
      <c r="D10" s="671"/>
      <c r="E10" s="671"/>
      <c r="F10" s="671"/>
      <c r="G10" s="671"/>
      <c r="H10" s="671"/>
      <c r="I10" s="671"/>
      <c r="J10" s="671"/>
      <c r="K10" s="671"/>
      <c r="L10" s="672"/>
    </row>
    <row r="11" spans="1:12" customFormat="1" x14ac:dyDescent="0.4">
      <c r="A11" s="673"/>
      <c r="B11" s="671"/>
      <c r="C11" s="671"/>
      <c r="D11" s="671"/>
      <c r="E11" s="671"/>
      <c r="F11" s="671"/>
      <c r="G11" s="671"/>
      <c r="H11" s="671"/>
      <c r="I11" s="671"/>
      <c r="J11" s="671"/>
      <c r="K11" s="671"/>
      <c r="L11" s="672"/>
    </row>
    <row r="12" spans="1:12" x14ac:dyDescent="0.4">
      <c r="A12" s="276"/>
      <c r="B12" s="191"/>
      <c r="C12" s="277"/>
      <c r="D12" s="278"/>
      <c r="E12" s="278"/>
      <c r="F12" s="191"/>
      <c r="G12" s="191"/>
      <c r="H12" s="191"/>
      <c r="I12" s="191"/>
      <c r="J12" s="191"/>
      <c r="K12" s="191"/>
      <c r="L12" s="279"/>
    </row>
    <row r="13" spans="1:12" ht="15.9" x14ac:dyDescent="0.45">
      <c r="A13" s="287" t="s">
        <v>160</v>
      </c>
      <c r="B13" s="367"/>
      <c r="C13" s="277"/>
      <c r="D13" s="278"/>
      <c r="E13" s="278"/>
      <c r="F13" s="191"/>
      <c r="G13" s="191"/>
      <c r="H13" s="191"/>
      <c r="I13" s="191"/>
      <c r="J13" s="191"/>
      <c r="K13" s="191"/>
      <c r="L13" s="279"/>
    </row>
    <row r="14" spans="1:12" x14ac:dyDescent="0.4">
      <c r="A14" s="287"/>
      <c r="B14" s="191"/>
      <c r="C14" s="277"/>
      <c r="D14" s="278"/>
      <c r="E14" s="278"/>
      <c r="F14" s="191"/>
      <c r="G14" s="191"/>
      <c r="H14" s="191"/>
      <c r="I14" s="191"/>
      <c r="J14" s="191"/>
      <c r="K14" s="191"/>
      <c r="L14" s="279"/>
    </row>
    <row r="15" spans="1:12" x14ac:dyDescent="0.4">
      <c r="A15" s="276" t="s">
        <v>211</v>
      </c>
      <c r="B15" s="191"/>
      <c r="C15" s="277"/>
      <c r="D15" s="368" t="s">
        <v>212</v>
      </c>
      <c r="E15" s="278"/>
      <c r="F15" s="191"/>
      <c r="G15" s="191"/>
      <c r="H15" s="191"/>
      <c r="I15" s="191"/>
      <c r="J15" s="191"/>
      <c r="K15" s="191"/>
      <c r="L15" s="279"/>
    </row>
    <row r="16" spans="1:12" ht="15" thickBot="1" x14ac:dyDescent="0.45">
      <c r="A16" s="276"/>
      <c r="B16" s="191"/>
      <c r="C16" s="277"/>
      <c r="D16" s="278"/>
      <c r="E16" s="278"/>
      <c r="F16" s="191"/>
      <c r="G16" s="191"/>
      <c r="H16" s="191"/>
      <c r="I16" s="191"/>
      <c r="J16" s="191"/>
      <c r="K16" s="191"/>
      <c r="L16" s="279"/>
    </row>
    <row r="17" spans="1:20" ht="15" thickTop="1" x14ac:dyDescent="0.4">
      <c r="A17" s="678" t="s">
        <v>29</v>
      </c>
      <c r="B17" s="674" t="s">
        <v>1</v>
      </c>
      <c r="C17" s="674" t="s">
        <v>31</v>
      </c>
      <c r="D17" s="680"/>
      <c r="E17" s="680"/>
      <c r="F17" s="680"/>
      <c r="G17" s="674" t="s">
        <v>81</v>
      </c>
      <c r="H17" s="674"/>
      <c r="I17" s="674"/>
      <c r="J17" s="674"/>
      <c r="K17" s="674"/>
      <c r="L17" s="675"/>
      <c r="M17" s="176"/>
    </row>
    <row r="18" spans="1:20" x14ac:dyDescent="0.4">
      <c r="A18" s="679"/>
      <c r="B18" s="681"/>
      <c r="C18" s="676"/>
      <c r="D18" s="676"/>
      <c r="E18" s="676"/>
      <c r="F18" s="676"/>
      <c r="G18" s="676"/>
      <c r="H18" s="676"/>
      <c r="I18" s="676"/>
      <c r="J18" s="676"/>
      <c r="K18" s="676"/>
      <c r="L18" s="677"/>
    </row>
    <row r="19" spans="1:20" ht="40.5" customHeight="1" x14ac:dyDescent="0.4">
      <c r="A19" s="682" t="s">
        <v>76</v>
      </c>
      <c r="B19" s="683"/>
      <c r="C19" s="683"/>
      <c r="D19" s="683"/>
      <c r="E19" s="683"/>
      <c r="F19" s="683"/>
      <c r="G19" s="683"/>
      <c r="H19" s="683"/>
      <c r="I19" s="683"/>
      <c r="J19" s="683"/>
      <c r="K19" s="683"/>
      <c r="L19" s="684"/>
    </row>
    <row r="20" spans="1:20" ht="17.25" customHeight="1" x14ac:dyDescent="0.6">
      <c r="A20" s="646" t="s">
        <v>133</v>
      </c>
      <c r="B20" s="647"/>
      <c r="C20" s="237"/>
      <c r="D20" s="237"/>
      <c r="E20" s="237"/>
      <c r="F20" s="237"/>
      <c r="G20" s="237"/>
      <c r="H20" s="237"/>
      <c r="I20" s="237"/>
      <c r="J20" s="237"/>
      <c r="K20" s="237"/>
      <c r="L20" s="238"/>
    </row>
    <row r="21" spans="1:20" ht="16.3" customHeight="1" x14ac:dyDescent="0.4">
      <c r="A21" s="177">
        <v>1.1000000000000001</v>
      </c>
      <c r="B21" s="178" t="s">
        <v>3</v>
      </c>
      <c r="C21" s="632"/>
      <c r="D21" s="633"/>
      <c r="E21" s="633"/>
      <c r="F21" s="634"/>
      <c r="G21" s="314"/>
      <c r="H21" s="314"/>
      <c r="I21" s="314"/>
      <c r="J21" s="314"/>
      <c r="K21" s="314"/>
      <c r="L21" s="315"/>
    </row>
    <row r="22" spans="1:20" ht="16.3" customHeight="1" x14ac:dyDescent="0.4">
      <c r="A22" s="177">
        <v>1.2</v>
      </c>
      <c r="B22" s="178" t="s">
        <v>16</v>
      </c>
      <c r="C22" s="658"/>
      <c r="D22" s="659"/>
      <c r="E22" s="659"/>
      <c r="F22" s="660"/>
      <c r="G22" s="314"/>
      <c r="H22" s="314"/>
      <c r="I22" s="314"/>
      <c r="J22" s="314"/>
      <c r="K22" s="314"/>
      <c r="L22" s="315"/>
    </row>
    <row r="23" spans="1:20" ht="16.3" customHeight="1" x14ac:dyDescent="0.4">
      <c r="A23" s="177">
        <v>1.3</v>
      </c>
      <c r="B23" s="178" t="s">
        <v>18</v>
      </c>
      <c r="C23" s="632"/>
      <c r="D23" s="633"/>
      <c r="E23" s="633"/>
      <c r="F23" s="634"/>
      <c r="G23" s="314"/>
      <c r="H23" s="314"/>
      <c r="I23" s="314"/>
      <c r="J23" s="314"/>
      <c r="K23" s="314"/>
      <c r="L23" s="315"/>
    </row>
    <row r="24" spans="1:20" ht="16.3" customHeight="1" x14ac:dyDescent="0.4">
      <c r="A24" s="177">
        <v>1.4</v>
      </c>
      <c r="B24" s="178" t="s">
        <v>4</v>
      </c>
      <c r="C24" s="632"/>
      <c r="D24" s="633"/>
      <c r="E24" s="633"/>
      <c r="F24" s="634"/>
      <c r="G24" s="643"/>
      <c r="H24" s="644"/>
      <c r="I24" s="644"/>
      <c r="J24" s="644"/>
      <c r="K24" s="644"/>
      <c r="L24" s="645"/>
    </row>
    <row r="25" spans="1:20" ht="16.3" customHeight="1" x14ac:dyDescent="0.4">
      <c r="A25" s="177">
        <v>1.5</v>
      </c>
      <c r="B25" s="178" t="s">
        <v>152</v>
      </c>
      <c r="C25" s="632"/>
      <c r="D25" s="633"/>
      <c r="E25" s="633"/>
      <c r="F25" s="634"/>
      <c r="G25" s="313"/>
      <c r="H25" s="314"/>
      <c r="I25" s="314"/>
      <c r="J25" s="314"/>
      <c r="K25" s="314"/>
      <c r="L25" s="315"/>
      <c r="P25" s="173">
        <v>1.5</v>
      </c>
      <c r="Q25" s="173" t="s">
        <v>45</v>
      </c>
      <c r="R25" s="173" t="b">
        <f>IF($C$25="No",T25)</f>
        <v>0</v>
      </c>
      <c r="T25" s="173" t="s">
        <v>175</v>
      </c>
    </row>
    <row r="26" spans="1:20" ht="16.3" customHeight="1" x14ac:dyDescent="0.4">
      <c r="A26" s="177">
        <v>1.6</v>
      </c>
      <c r="B26" s="178" t="s">
        <v>122</v>
      </c>
      <c r="C26" s="632"/>
      <c r="D26" s="633"/>
      <c r="E26" s="633"/>
      <c r="F26" s="634"/>
      <c r="G26" s="313"/>
      <c r="H26" s="314"/>
      <c r="I26" s="314"/>
      <c r="J26" s="314"/>
      <c r="K26" s="314"/>
      <c r="L26" s="315"/>
      <c r="Q26" s="173" t="s">
        <v>2</v>
      </c>
      <c r="R26" s="173" t="b">
        <f>IF($C$25="No",T26)</f>
        <v>0</v>
      </c>
    </row>
    <row r="27" spans="1:20" ht="16.3" customHeight="1" x14ac:dyDescent="0.4">
      <c r="A27" s="177">
        <v>1.7</v>
      </c>
      <c r="B27" s="178" t="s">
        <v>5</v>
      </c>
      <c r="C27" s="632"/>
      <c r="D27" s="633"/>
      <c r="E27" s="633"/>
      <c r="F27" s="634"/>
      <c r="G27" s="643"/>
      <c r="H27" s="644"/>
      <c r="I27" s="644"/>
      <c r="J27" s="644"/>
      <c r="K27" s="644"/>
      <c r="L27" s="645"/>
    </row>
    <row r="28" spans="1:20" ht="16.3" customHeight="1" x14ac:dyDescent="0.4">
      <c r="A28" s="177">
        <v>1.8</v>
      </c>
      <c r="B28" s="178" t="s">
        <v>41</v>
      </c>
      <c r="C28" s="632"/>
      <c r="D28" s="633"/>
      <c r="E28" s="633"/>
      <c r="F28" s="634"/>
      <c r="G28" s="643"/>
      <c r="H28" s="644"/>
      <c r="I28" s="644"/>
      <c r="J28" s="644"/>
      <c r="K28" s="644"/>
      <c r="L28" s="645"/>
    </row>
    <row r="29" spans="1:20" ht="16.3" customHeight="1" x14ac:dyDescent="0.4">
      <c r="A29" s="177">
        <v>1.9</v>
      </c>
      <c r="B29" s="178" t="s">
        <v>15</v>
      </c>
      <c r="C29" s="658"/>
      <c r="D29" s="659"/>
      <c r="E29" s="659"/>
      <c r="F29" s="660"/>
      <c r="G29" s="643"/>
      <c r="H29" s="644"/>
      <c r="I29" s="644"/>
      <c r="J29" s="644"/>
      <c r="K29" s="644"/>
      <c r="L29" s="645"/>
    </row>
    <row r="30" spans="1:20" ht="16.3" customHeight="1" x14ac:dyDescent="0.4">
      <c r="A30" s="236" t="s">
        <v>128</v>
      </c>
      <c r="B30" s="178" t="s">
        <v>138</v>
      </c>
      <c r="C30" s="658"/>
      <c r="D30" s="659"/>
      <c r="E30" s="659"/>
      <c r="F30" s="660"/>
      <c r="G30" s="313"/>
      <c r="H30" s="314"/>
      <c r="I30" s="314"/>
      <c r="J30" s="314"/>
      <c r="K30" s="314"/>
      <c r="L30" s="315"/>
    </row>
    <row r="31" spans="1:20" ht="16.3" customHeight="1" x14ac:dyDescent="0.4">
      <c r="A31" s="177">
        <v>1.1100000000000001</v>
      </c>
      <c r="B31" s="178" t="s">
        <v>125</v>
      </c>
      <c r="C31" s="632"/>
      <c r="D31" s="633"/>
      <c r="E31" s="633"/>
      <c r="F31" s="634"/>
      <c r="G31" s="664" t="s">
        <v>127</v>
      </c>
      <c r="H31" s="665"/>
      <c r="I31" s="665"/>
      <c r="J31" s="665"/>
      <c r="K31" s="665"/>
      <c r="L31" s="666"/>
    </row>
    <row r="32" spans="1:20" ht="16.3" customHeight="1" x14ac:dyDescent="0.4">
      <c r="A32" s="236">
        <v>1.1200000000000001</v>
      </c>
      <c r="B32" s="178" t="s">
        <v>77</v>
      </c>
      <c r="C32" s="661"/>
      <c r="D32" s="662"/>
      <c r="E32" s="662"/>
      <c r="F32" s="663"/>
      <c r="G32" s="643"/>
      <c r="H32" s="644"/>
      <c r="I32" s="644"/>
      <c r="J32" s="644"/>
      <c r="K32" s="644"/>
      <c r="L32" s="645"/>
    </row>
    <row r="33" spans="1:20" ht="16.3" customHeight="1" x14ac:dyDescent="0.4">
      <c r="A33" s="177">
        <v>1.1299999999999999</v>
      </c>
      <c r="B33" s="178" t="s">
        <v>7</v>
      </c>
      <c r="C33" s="632"/>
      <c r="D33" s="633"/>
      <c r="E33" s="633"/>
      <c r="F33" s="634"/>
      <c r="G33" s="643"/>
      <c r="H33" s="644"/>
      <c r="I33" s="644"/>
      <c r="J33" s="644"/>
      <c r="K33" s="644"/>
      <c r="L33" s="645"/>
    </row>
    <row r="34" spans="1:20" x14ac:dyDescent="0.4">
      <c r="A34" s="236">
        <v>1.1399999999999999</v>
      </c>
      <c r="B34" s="180" t="s">
        <v>6</v>
      </c>
      <c r="C34" s="632"/>
      <c r="D34" s="633"/>
      <c r="E34" s="633"/>
      <c r="F34" s="634"/>
      <c r="G34" s="643"/>
      <c r="H34" s="644"/>
      <c r="I34" s="644"/>
      <c r="J34" s="644"/>
      <c r="K34" s="644"/>
      <c r="L34" s="645"/>
    </row>
    <row r="35" spans="1:20" x14ac:dyDescent="0.4">
      <c r="A35" s="177">
        <v>1.1499999999999999</v>
      </c>
      <c r="B35" s="180" t="s">
        <v>197</v>
      </c>
      <c r="C35" s="632"/>
      <c r="D35" s="633"/>
      <c r="E35" s="633"/>
      <c r="F35" s="634"/>
      <c r="G35" s="643"/>
      <c r="H35" s="644"/>
      <c r="I35" s="644"/>
      <c r="J35" s="644"/>
      <c r="K35" s="644"/>
      <c r="L35" s="645"/>
    </row>
    <row r="36" spans="1:20" x14ac:dyDescent="0.4">
      <c r="A36" s="236">
        <v>1.1599999999999999</v>
      </c>
      <c r="B36" s="180" t="s">
        <v>84</v>
      </c>
      <c r="C36" s="632"/>
      <c r="D36" s="633"/>
      <c r="E36" s="633"/>
      <c r="F36" s="634"/>
      <c r="G36" s="313" t="s">
        <v>140</v>
      </c>
      <c r="H36" s="314"/>
      <c r="I36" s="314"/>
      <c r="J36" s="314"/>
      <c r="K36" s="314"/>
      <c r="L36" s="315"/>
      <c r="N36" s="173">
        <f>COUNTA(C36:C38)</f>
        <v>0</v>
      </c>
    </row>
    <row r="37" spans="1:20" x14ac:dyDescent="0.4">
      <c r="A37" s="236">
        <v>1.17</v>
      </c>
      <c r="B37" s="180" t="s">
        <v>85</v>
      </c>
      <c r="C37" s="632"/>
      <c r="D37" s="633"/>
      <c r="E37" s="633"/>
      <c r="F37" s="634"/>
      <c r="G37" s="313" t="s">
        <v>140</v>
      </c>
      <c r="H37" s="314"/>
      <c r="I37" s="314"/>
      <c r="J37" s="314"/>
      <c r="K37" s="314"/>
      <c r="L37" s="315"/>
    </row>
    <row r="38" spans="1:20" x14ac:dyDescent="0.4">
      <c r="A38" s="351">
        <v>1.18</v>
      </c>
      <c r="B38" s="357" t="s">
        <v>86</v>
      </c>
      <c r="C38" s="632"/>
      <c r="D38" s="633"/>
      <c r="E38" s="633"/>
      <c r="F38" s="634"/>
      <c r="G38" s="313" t="s">
        <v>140</v>
      </c>
      <c r="H38" s="314"/>
      <c r="I38" s="314"/>
      <c r="J38" s="314"/>
      <c r="K38" s="314"/>
      <c r="L38" s="315"/>
    </row>
    <row r="39" spans="1:20" x14ac:dyDescent="0.4">
      <c r="A39" s="282">
        <v>1.19</v>
      </c>
      <c r="B39" s="358" t="s">
        <v>184</v>
      </c>
      <c r="C39" s="632"/>
      <c r="D39" s="633"/>
      <c r="E39" s="633"/>
      <c r="F39" s="634"/>
      <c r="G39" s="347" t="s">
        <v>185</v>
      </c>
      <c r="H39" s="314"/>
      <c r="I39" s="314"/>
      <c r="J39" s="314"/>
      <c r="K39" s="314"/>
      <c r="L39" s="315"/>
    </row>
    <row r="40" spans="1:20" ht="14.7" customHeight="1" x14ac:dyDescent="0.4">
      <c r="A40" s="352">
        <v>1.2</v>
      </c>
      <c r="B40" s="358" t="s">
        <v>194</v>
      </c>
      <c r="C40" s="637"/>
      <c r="D40" s="638"/>
      <c r="E40" s="638"/>
      <c r="F40" s="638"/>
      <c r="G40" s="638"/>
      <c r="H40" s="638"/>
      <c r="I40" s="638"/>
      <c r="J40" s="638"/>
      <c r="K40" s="638"/>
      <c r="L40" s="639"/>
    </row>
    <row r="41" spans="1:20" x14ac:dyDescent="0.4">
      <c r="A41" s="354"/>
      <c r="B41" s="356"/>
      <c r="C41" s="640"/>
      <c r="D41" s="641"/>
      <c r="E41" s="641"/>
      <c r="F41" s="641"/>
      <c r="G41" s="641"/>
      <c r="H41" s="641"/>
      <c r="I41" s="641"/>
      <c r="J41" s="641"/>
      <c r="K41" s="641"/>
      <c r="L41" s="642"/>
    </row>
    <row r="42" spans="1:20" x14ac:dyDescent="0.4">
      <c r="A42" s="353"/>
      <c r="B42" s="355"/>
      <c r="C42" s="183"/>
      <c r="D42" s="183"/>
      <c r="E42" s="183"/>
      <c r="F42" s="180"/>
      <c r="G42" s="643"/>
      <c r="H42" s="644"/>
      <c r="I42" s="644"/>
      <c r="J42" s="644"/>
      <c r="K42" s="644"/>
      <c r="L42" s="645"/>
    </row>
    <row r="43" spans="1:20" ht="23.15" x14ac:dyDescent="0.6">
      <c r="A43" s="646" t="s">
        <v>144</v>
      </c>
      <c r="B43" s="647"/>
      <c r="C43" s="183"/>
      <c r="D43" s="183"/>
      <c r="E43" s="183"/>
      <c r="F43" s="180"/>
      <c r="G43" s="643"/>
      <c r="H43" s="644"/>
      <c r="I43" s="644"/>
      <c r="J43" s="644"/>
      <c r="K43" s="644"/>
      <c r="L43" s="645"/>
    </row>
    <row r="44" spans="1:20" x14ac:dyDescent="0.4">
      <c r="A44" s="179">
        <v>2.1</v>
      </c>
      <c r="B44" s="180" t="s">
        <v>112</v>
      </c>
      <c r="C44" s="632"/>
      <c r="D44" s="635"/>
      <c r="E44" s="635"/>
      <c r="F44" s="636"/>
      <c r="G44" s="314"/>
      <c r="H44" s="314"/>
      <c r="I44" s="314"/>
      <c r="J44" s="314"/>
      <c r="K44" s="314"/>
      <c r="L44" s="315"/>
      <c r="P44" s="173">
        <v>2.1</v>
      </c>
      <c r="Q44" s="173" t="s">
        <v>45</v>
      </c>
      <c r="R44" s="173" t="b">
        <f>IF($C$44="No",T44)</f>
        <v>0</v>
      </c>
      <c r="T44" s="173" t="s">
        <v>117</v>
      </c>
    </row>
    <row r="45" spans="1:20" x14ac:dyDescent="0.4">
      <c r="A45" s="179">
        <v>2.2000000000000002</v>
      </c>
      <c r="B45" s="180" t="s">
        <v>118</v>
      </c>
      <c r="C45" s="632"/>
      <c r="D45" s="635"/>
      <c r="E45" s="635"/>
      <c r="F45" s="636"/>
      <c r="G45" s="314"/>
      <c r="H45" s="314"/>
      <c r="I45" s="314"/>
      <c r="J45" s="314"/>
      <c r="K45" s="314"/>
      <c r="L45" s="315"/>
      <c r="Q45" s="173" t="s">
        <v>2</v>
      </c>
      <c r="R45" s="173" t="b">
        <f>IF($C$44="Yes",T45)</f>
        <v>0</v>
      </c>
      <c r="T45" s="173" t="s">
        <v>154</v>
      </c>
    </row>
    <row r="46" spans="1:20" x14ac:dyDescent="0.4">
      <c r="A46" s="179">
        <v>2.2999999999999998</v>
      </c>
      <c r="B46" s="185" t="s">
        <v>119</v>
      </c>
      <c r="C46" s="632"/>
      <c r="D46" s="635"/>
      <c r="E46" s="635"/>
      <c r="F46" s="636"/>
      <c r="G46" s="314"/>
      <c r="H46" s="314"/>
      <c r="I46" s="314"/>
      <c r="J46" s="314"/>
      <c r="K46" s="314"/>
      <c r="L46" s="315"/>
      <c r="R46" s="173" t="b">
        <f>IF($C$26="No",T46)</f>
        <v>0</v>
      </c>
    </row>
    <row r="47" spans="1:20" x14ac:dyDescent="0.4">
      <c r="A47" s="179">
        <v>2.4</v>
      </c>
      <c r="B47" s="180" t="s">
        <v>113</v>
      </c>
      <c r="C47" s="632"/>
      <c r="D47" s="635"/>
      <c r="E47" s="635"/>
      <c r="F47" s="636"/>
      <c r="G47" s="184"/>
      <c r="H47" s="314"/>
      <c r="I47" s="314"/>
      <c r="J47" s="314"/>
      <c r="K47" s="314"/>
      <c r="L47" s="315"/>
    </row>
    <row r="48" spans="1:20" x14ac:dyDescent="0.4">
      <c r="A48" s="179">
        <v>2.5</v>
      </c>
      <c r="B48" s="180" t="s">
        <v>145</v>
      </c>
      <c r="C48" s="632"/>
      <c r="D48" s="635"/>
      <c r="E48" s="635"/>
      <c r="F48" s="636"/>
      <c r="G48" s="184"/>
      <c r="H48" s="314"/>
      <c r="I48" s="314"/>
      <c r="J48" s="314"/>
      <c r="K48" s="314"/>
      <c r="L48" s="315"/>
    </row>
    <row r="49" spans="1:20" x14ac:dyDescent="0.4">
      <c r="A49" s="179"/>
      <c r="B49" s="180"/>
      <c r="C49" s="180"/>
      <c r="D49" s="180"/>
      <c r="E49" s="180"/>
      <c r="F49" s="180"/>
      <c r="G49" s="184"/>
      <c r="H49" s="314"/>
      <c r="I49" s="314"/>
      <c r="J49" s="314"/>
      <c r="K49" s="314"/>
      <c r="L49" s="315"/>
      <c r="P49" s="173">
        <v>2.2000000000000002</v>
      </c>
      <c r="Q49" s="173" t="s">
        <v>153</v>
      </c>
      <c r="R49" s="173" t="b">
        <f>IF($C$45="No",T49)</f>
        <v>0</v>
      </c>
      <c r="T49" s="262" t="s">
        <v>157</v>
      </c>
    </row>
    <row r="50" spans="1:20" ht="23.25" customHeight="1" x14ac:dyDescent="0.6">
      <c r="A50" s="646" t="s">
        <v>134</v>
      </c>
      <c r="B50" s="647" t="s">
        <v>82</v>
      </c>
      <c r="C50" s="313"/>
      <c r="D50" s="313"/>
      <c r="E50" s="313"/>
      <c r="F50" s="313"/>
      <c r="G50" s="313"/>
      <c r="H50" s="314"/>
      <c r="I50" s="314"/>
      <c r="J50" s="314"/>
      <c r="K50" s="314"/>
      <c r="L50" s="315"/>
      <c r="Q50" s="173" t="s">
        <v>2</v>
      </c>
      <c r="R50" s="173" t="b">
        <f>IF($C$45="Yes",T50)</f>
        <v>0</v>
      </c>
      <c r="T50" s="262" t="s">
        <v>158</v>
      </c>
    </row>
    <row r="51" spans="1:20" x14ac:dyDescent="0.4">
      <c r="A51" s="179">
        <v>3.1</v>
      </c>
      <c r="B51" s="185" t="s">
        <v>176</v>
      </c>
      <c r="C51" s="632"/>
      <c r="D51" s="635"/>
      <c r="E51" s="635"/>
      <c r="F51" s="636"/>
      <c r="G51" s="314"/>
      <c r="H51" s="314"/>
      <c r="I51" s="314"/>
      <c r="J51" s="314"/>
      <c r="K51" s="314"/>
      <c r="L51" s="315"/>
    </row>
    <row r="52" spans="1:20" x14ac:dyDescent="0.4">
      <c r="A52" s="179">
        <v>3.2</v>
      </c>
      <c r="B52" s="180" t="s">
        <v>120</v>
      </c>
      <c r="C52" s="632"/>
      <c r="D52" s="635"/>
      <c r="E52" s="635"/>
      <c r="F52" s="636"/>
      <c r="G52" s="314"/>
      <c r="H52" s="314"/>
      <c r="I52" s="314"/>
      <c r="J52" s="314"/>
      <c r="K52" s="314"/>
      <c r="L52" s="315"/>
    </row>
    <row r="53" spans="1:20" x14ac:dyDescent="0.4">
      <c r="A53" s="179">
        <v>3.3</v>
      </c>
      <c r="B53" s="180" t="s">
        <v>177</v>
      </c>
      <c r="C53" s="632"/>
      <c r="D53" s="635"/>
      <c r="E53" s="635"/>
      <c r="F53" s="636"/>
      <c r="G53" s="314"/>
      <c r="H53" s="314"/>
      <c r="I53" s="314"/>
      <c r="J53" s="314"/>
      <c r="K53" s="314"/>
      <c r="L53" s="315"/>
      <c r="P53" s="173">
        <v>2.2999999999999998</v>
      </c>
      <c r="Q53" s="173" t="s">
        <v>45</v>
      </c>
      <c r="R53" s="173" t="b">
        <f>IF($C$47="No",T53)</f>
        <v>0</v>
      </c>
      <c r="T53" s="173" t="s">
        <v>155</v>
      </c>
    </row>
    <row r="54" spans="1:20" x14ac:dyDescent="0.4">
      <c r="A54" s="179">
        <v>3.4</v>
      </c>
      <c r="B54" s="180" t="s">
        <v>19</v>
      </c>
      <c r="C54" s="632"/>
      <c r="D54" s="635"/>
      <c r="E54" s="635"/>
      <c r="F54" s="636"/>
      <c r="G54" s="314"/>
      <c r="H54" s="314"/>
      <c r="I54" s="314"/>
      <c r="J54" s="314"/>
      <c r="K54" s="314"/>
      <c r="L54" s="315"/>
      <c r="Q54" s="173" t="s">
        <v>2</v>
      </c>
      <c r="R54" s="173" t="b">
        <f>IF($C$47="Yes",T54)</f>
        <v>0</v>
      </c>
      <c r="T54" s="173" t="s">
        <v>156</v>
      </c>
    </row>
    <row r="55" spans="1:20" x14ac:dyDescent="0.4">
      <c r="A55" s="179">
        <v>3.5</v>
      </c>
      <c r="B55" s="180" t="s">
        <v>83</v>
      </c>
      <c r="C55" s="632"/>
      <c r="D55" s="635"/>
      <c r="E55" s="635"/>
      <c r="F55" s="636"/>
      <c r="G55" s="314"/>
      <c r="H55" s="314"/>
      <c r="I55" s="314"/>
      <c r="J55" s="314"/>
      <c r="K55" s="314"/>
      <c r="L55" s="315"/>
    </row>
    <row r="56" spans="1:20" x14ac:dyDescent="0.4">
      <c r="A56" s="248">
        <v>3.6</v>
      </c>
      <c r="B56" s="249" t="s">
        <v>183</v>
      </c>
      <c r="C56" s="632"/>
      <c r="D56" s="635"/>
      <c r="E56" s="635"/>
      <c r="F56" s="636"/>
      <c r="G56" s="314"/>
      <c r="H56" s="314"/>
      <c r="I56" s="314"/>
      <c r="J56" s="314"/>
      <c r="K56" s="314"/>
      <c r="L56" s="315"/>
    </row>
    <row r="57" spans="1:20" x14ac:dyDescent="0.4">
      <c r="A57" s="248"/>
      <c r="B57" s="249"/>
      <c r="C57" s="256"/>
      <c r="D57" s="257"/>
      <c r="E57" s="257"/>
      <c r="F57" s="258"/>
      <c r="G57" s="184"/>
      <c r="H57" s="314"/>
      <c r="I57" s="314"/>
      <c r="J57" s="314"/>
      <c r="K57" s="314"/>
      <c r="L57" s="315"/>
    </row>
    <row r="58" spans="1:20" ht="23.15" x14ac:dyDescent="0.6">
      <c r="A58" s="646" t="s">
        <v>141</v>
      </c>
      <c r="B58" s="647" t="s">
        <v>82</v>
      </c>
      <c r="C58" s="657"/>
      <c r="D58" s="657"/>
      <c r="E58" s="181"/>
      <c r="F58" s="182"/>
      <c r="G58" s="313"/>
      <c r="H58" s="314"/>
      <c r="I58" s="314"/>
      <c r="J58" s="314"/>
      <c r="K58" s="314"/>
      <c r="L58" s="315"/>
    </row>
    <row r="59" spans="1:20" x14ac:dyDescent="0.4">
      <c r="A59" s="179">
        <v>4.0999999999999996</v>
      </c>
      <c r="B59" s="316" t="s">
        <v>199</v>
      </c>
      <c r="C59" s="632"/>
      <c r="D59" s="635"/>
      <c r="E59" s="635"/>
      <c r="F59" s="636"/>
      <c r="G59" s="311" t="s">
        <v>163</v>
      </c>
      <c r="H59" s="314"/>
      <c r="I59" s="314"/>
      <c r="J59" s="314"/>
      <c r="K59" s="314"/>
      <c r="L59" s="315"/>
    </row>
    <row r="60" spans="1:20" x14ac:dyDescent="0.4">
      <c r="A60" s="179">
        <v>4.2</v>
      </c>
      <c r="B60" s="316" t="s">
        <v>198</v>
      </c>
      <c r="C60" s="632"/>
      <c r="D60" s="635"/>
      <c r="E60" s="635"/>
      <c r="F60" s="636"/>
      <c r="G60" s="184"/>
      <c r="H60" s="314"/>
      <c r="I60" s="314"/>
      <c r="J60" s="314"/>
      <c r="K60" s="314"/>
      <c r="L60" s="315"/>
    </row>
    <row r="61" spans="1:20" x14ac:dyDescent="0.4">
      <c r="A61" s="179">
        <v>4.3</v>
      </c>
      <c r="B61" s="316" t="s">
        <v>170</v>
      </c>
      <c r="C61" s="632"/>
      <c r="D61" s="635"/>
      <c r="E61" s="635"/>
      <c r="F61" s="636"/>
      <c r="G61" s="314" t="s">
        <v>116</v>
      </c>
      <c r="H61" s="362"/>
      <c r="I61" s="314"/>
      <c r="J61" s="314"/>
      <c r="K61" s="314"/>
      <c r="L61" s="315"/>
    </row>
    <row r="62" spans="1:20" x14ac:dyDescent="0.4">
      <c r="A62" s="179">
        <v>4.2</v>
      </c>
      <c r="B62" s="316" t="s">
        <v>142</v>
      </c>
      <c r="C62" s="632"/>
      <c r="D62" s="635"/>
      <c r="E62" s="635"/>
      <c r="F62" s="636"/>
      <c r="G62" s="314"/>
      <c r="H62" s="191"/>
      <c r="I62" s="314"/>
      <c r="J62" s="314"/>
      <c r="K62" s="314"/>
      <c r="L62" s="315"/>
    </row>
    <row r="63" spans="1:20" x14ac:dyDescent="0.4">
      <c r="A63" s="179">
        <v>4.4000000000000004</v>
      </c>
      <c r="B63" s="316" t="s">
        <v>171</v>
      </c>
      <c r="C63" s="632"/>
      <c r="D63" s="635"/>
      <c r="E63" s="635"/>
      <c r="F63" s="636"/>
      <c r="G63" s="314" t="s">
        <v>116</v>
      </c>
      <c r="H63" s="360"/>
      <c r="I63" s="314"/>
      <c r="J63" s="314"/>
      <c r="K63" s="314"/>
      <c r="L63" s="315"/>
    </row>
    <row r="64" spans="1:20" x14ac:dyDescent="0.4">
      <c r="A64" s="179">
        <v>4.5</v>
      </c>
      <c r="B64" s="316" t="s">
        <v>142</v>
      </c>
      <c r="C64" s="632"/>
      <c r="D64" s="635"/>
      <c r="E64" s="635"/>
      <c r="F64" s="636"/>
      <c r="G64" s="314"/>
      <c r="H64" s="361"/>
      <c r="I64" s="314"/>
      <c r="J64" s="314"/>
      <c r="K64" s="314"/>
      <c r="L64" s="315"/>
    </row>
    <row r="65" spans="1:14" x14ac:dyDescent="0.4">
      <c r="A65" s="179">
        <v>4.5999999999999996</v>
      </c>
      <c r="B65" s="316" t="s">
        <v>172</v>
      </c>
      <c r="C65" s="632"/>
      <c r="D65" s="635"/>
      <c r="E65" s="635"/>
      <c r="F65" s="636"/>
      <c r="G65" s="314" t="s">
        <v>116</v>
      </c>
      <c r="H65" s="191"/>
      <c r="I65" s="314"/>
      <c r="J65" s="314"/>
      <c r="K65" s="314"/>
      <c r="L65" s="315"/>
    </row>
    <row r="66" spans="1:14" x14ac:dyDescent="0.4">
      <c r="A66" s="179">
        <v>4.7</v>
      </c>
      <c r="B66" s="316" t="s">
        <v>142</v>
      </c>
      <c r="C66" s="632"/>
      <c r="D66" s="635"/>
      <c r="E66" s="635"/>
      <c r="F66" s="636"/>
      <c r="G66" s="314"/>
      <c r="H66" s="360"/>
      <c r="I66" s="314"/>
      <c r="J66" s="314"/>
      <c r="K66" s="314"/>
      <c r="L66" s="315"/>
    </row>
    <row r="67" spans="1:14" x14ac:dyDescent="0.4">
      <c r="A67" s="179">
        <v>4.8</v>
      </c>
      <c r="B67" s="316" t="s">
        <v>173</v>
      </c>
      <c r="C67" s="632"/>
      <c r="D67" s="635"/>
      <c r="E67" s="635"/>
      <c r="F67" s="636"/>
      <c r="G67" s="314" t="s">
        <v>116</v>
      </c>
      <c r="H67" s="359"/>
      <c r="I67" s="314"/>
      <c r="J67" s="314"/>
      <c r="K67" s="314"/>
      <c r="L67" s="315"/>
    </row>
    <row r="68" spans="1:14" x14ac:dyDescent="0.4">
      <c r="A68" s="179">
        <v>4.9000000000000004</v>
      </c>
      <c r="B68" s="316" t="s">
        <v>142</v>
      </c>
      <c r="C68" s="632"/>
      <c r="D68" s="635"/>
      <c r="E68" s="635"/>
      <c r="F68" s="636"/>
      <c r="G68" s="313"/>
      <c r="H68" s="314"/>
      <c r="I68" s="314"/>
      <c r="J68" s="314"/>
      <c r="K68" s="314"/>
      <c r="L68" s="315"/>
    </row>
    <row r="69" spans="1:14" x14ac:dyDescent="0.4">
      <c r="A69" s="179"/>
      <c r="B69" s="180"/>
      <c r="C69" s="654"/>
      <c r="D69" s="655"/>
      <c r="E69" s="655"/>
      <c r="F69" s="656"/>
      <c r="G69" s="643"/>
      <c r="H69" s="644"/>
      <c r="I69" s="644"/>
      <c r="J69" s="644"/>
      <c r="K69" s="644"/>
      <c r="L69" s="645"/>
    </row>
    <row r="70" spans="1:14" ht="63" customHeight="1" x14ac:dyDescent="0.55000000000000004">
      <c r="A70" s="651" t="s">
        <v>210</v>
      </c>
      <c r="B70" s="652"/>
      <c r="C70" s="652"/>
      <c r="D70" s="652"/>
      <c r="E70" s="652"/>
      <c r="F70" s="652"/>
      <c r="G70" s="652"/>
      <c r="H70" s="652"/>
      <c r="I70" s="652"/>
      <c r="J70" s="652"/>
      <c r="K70" s="652"/>
      <c r="L70" s="653"/>
    </row>
    <row r="71" spans="1:14" ht="20.6" x14ac:dyDescent="0.55000000000000004">
      <c r="A71" s="239"/>
      <c r="B71" s="240" t="s">
        <v>147</v>
      </c>
      <c r="C71" s="241" t="s">
        <v>8</v>
      </c>
      <c r="D71" s="241" t="s">
        <v>9</v>
      </c>
      <c r="E71" s="241" t="s">
        <v>10</v>
      </c>
      <c r="F71" s="241" t="s">
        <v>11</v>
      </c>
      <c r="G71" s="241" t="s">
        <v>12</v>
      </c>
      <c r="H71" s="242" t="s">
        <v>13</v>
      </c>
      <c r="I71" s="242" t="s">
        <v>44</v>
      </c>
      <c r="J71" s="242" t="s">
        <v>56</v>
      </c>
      <c r="K71" s="242" t="s">
        <v>57</v>
      </c>
      <c r="L71" s="243" t="s">
        <v>58</v>
      </c>
    </row>
    <row r="72" spans="1:14" s="187" customFormat="1" ht="16.5" customHeight="1" x14ac:dyDescent="0.4">
      <c r="A72" s="179">
        <v>7.1</v>
      </c>
      <c r="B72" s="186" t="s">
        <v>146</v>
      </c>
      <c r="C72" s="197"/>
      <c r="D72" s="197"/>
      <c r="E72" s="197"/>
      <c r="F72" s="197"/>
      <c r="G72" s="197"/>
      <c r="H72" s="197"/>
      <c r="I72" s="197"/>
      <c r="J72" s="197"/>
      <c r="K72" s="197"/>
      <c r="L72" s="280"/>
      <c r="N72" s="173">
        <f>COUNT(C72:L72)</f>
        <v>0</v>
      </c>
    </row>
    <row r="73" spans="1:14" ht="16.5" customHeight="1" x14ac:dyDescent="0.4">
      <c r="A73" s="179">
        <v>7.2</v>
      </c>
      <c r="B73" s="186" t="s">
        <v>71</v>
      </c>
      <c r="C73" s="197"/>
      <c r="D73" s="197"/>
      <c r="E73" s="197"/>
      <c r="F73" s="197"/>
      <c r="G73" s="197"/>
      <c r="H73" s="197"/>
      <c r="I73" s="197"/>
      <c r="J73" s="197"/>
      <c r="K73" s="197"/>
      <c r="L73" s="280"/>
      <c r="N73" s="173">
        <f>COUNTA(C73:L73)</f>
        <v>0</v>
      </c>
    </row>
    <row r="74" spans="1:14" ht="16.5" customHeight="1" x14ac:dyDescent="0.4">
      <c r="A74" s="179">
        <v>7.3</v>
      </c>
      <c r="B74" s="186" t="s">
        <v>148</v>
      </c>
      <c r="C74" s="198"/>
      <c r="D74" s="198"/>
      <c r="E74" s="198"/>
      <c r="F74" s="198"/>
      <c r="G74" s="198"/>
      <c r="H74" s="198"/>
      <c r="I74" s="198"/>
      <c r="J74" s="198"/>
      <c r="K74" s="198"/>
      <c r="L74" s="281"/>
    </row>
    <row r="75" spans="1:14" ht="16.5" customHeight="1" x14ac:dyDescent="0.4">
      <c r="A75" s="179">
        <v>7.4</v>
      </c>
      <c r="B75" s="346" t="s">
        <v>149</v>
      </c>
      <c r="C75" s="197"/>
      <c r="D75" s="197"/>
      <c r="E75" s="197"/>
      <c r="F75" s="197"/>
      <c r="G75" s="197"/>
      <c r="H75" s="197"/>
      <c r="I75" s="197"/>
      <c r="J75" s="197"/>
      <c r="K75" s="197"/>
      <c r="L75" s="280"/>
    </row>
    <row r="76" spans="1:14" ht="16.5" customHeight="1" x14ac:dyDescent="0.4">
      <c r="A76" s="179">
        <v>7.5</v>
      </c>
      <c r="B76" s="346" t="s">
        <v>150</v>
      </c>
      <c r="C76" s="197"/>
      <c r="D76" s="197"/>
      <c r="E76" s="197"/>
      <c r="F76" s="197"/>
      <c r="G76" s="197"/>
      <c r="H76" s="197"/>
      <c r="I76" s="197"/>
      <c r="J76" s="197"/>
      <c r="K76" s="197"/>
      <c r="L76" s="280"/>
    </row>
    <row r="77" spans="1:14" ht="16.5" customHeight="1" x14ac:dyDescent="0.4">
      <c r="A77" s="179">
        <v>7.6</v>
      </c>
      <c r="B77" s="189" t="s">
        <v>62</v>
      </c>
      <c r="C77" s="197"/>
      <c r="D77" s="197"/>
      <c r="E77" s="197"/>
      <c r="F77" s="197"/>
      <c r="G77" s="197"/>
      <c r="H77" s="197"/>
      <c r="I77" s="197"/>
      <c r="J77" s="197"/>
      <c r="K77" s="197"/>
      <c r="L77" s="280"/>
    </row>
    <row r="78" spans="1:14" ht="16.5" customHeight="1" x14ac:dyDescent="0.4">
      <c r="A78" s="188">
        <v>7.7</v>
      </c>
      <c r="B78" s="189" t="s">
        <v>200</v>
      </c>
      <c r="C78" s="197"/>
      <c r="D78" s="197"/>
      <c r="E78" s="197"/>
      <c r="F78" s="197"/>
      <c r="G78" s="197"/>
      <c r="H78" s="197"/>
      <c r="I78" s="197"/>
      <c r="J78" s="197"/>
      <c r="K78" s="197"/>
      <c r="L78" s="280"/>
    </row>
    <row r="79" spans="1:14" ht="16.5" customHeight="1" x14ac:dyDescent="0.4">
      <c r="A79" s="188"/>
      <c r="B79" s="189"/>
      <c r="C79" s="285"/>
      <c r="D79" s="285"/>
      <c r="E79" s="285"/>
      <c r="F79" s="285"/>
      <c r="G79" s="285"/>
      <c r="H79" s="285"/>
      <c r="I79" s="285"/>
      <c r="J79" s="285"/>
      <c r="K79" s="285"/>
      <c r="L79" s="286"/>
    </row>
    <row r="80" spans="1:14" ht="50.25" customHeight="1" x14ac:dyDescent="0.55000000000000004">
      <c r="A80" s="648" t="s">
        <v>131</v>
      </c>
      <c r="B80" s="649"/>
      <c r="C80" s="649"/>
      <c r="D80" s="649"/>
      <c r="E80" s="649"/>
      <c r="F80" s="649"/>
      <c r="G80" s="649"/>
      <c r="H80" s="649"/>
      <c r="I80" s="649"/>
      <c r="J80" s="649"/>
      <c r="K80" s="649"/>
      <c r="L80" s="650"/>
    </row>
    <row r="81" spans="1:16" x14ac:dyDescent="0.4">
      <c r="A81" s="190">
        <v>8.1</v>
      </c>
      <c r="B81" s="191" t="s">
        <v>72</v>
      </c>
      <c r="C81" s="199"/>
      <c r="D81" s="200"/>
      <c r="E81" s="200"/>
      <c r="F81" s="201"/>
      <c r="G81" s="201"/>
      <c r="H81" s="201"/>
      <c r="I81" s="201"/>
      <c r="J81" s="201"/>
      <c r="K81" s="201"/>
      <c r="L81" s="202"/>
    </row>
    <row r="82" spans="1:16" x14ac:dyDescent="0.4">
      <c r="A82" s="190"/>
      <c r="B82" s="191" t="s">
        <v>63</v>
      </c>
      <c r="C82" s="199" t="s">
        <v>169</v>
      </c>
      <c r="D82" s="199" t="s">
        <v>169</v>
      </c>
      <c r="E82" s="199" t="s">
        <v>169</v>
      </c>
      <c r="F82" s="199" t="s">
        <v>169</v>
      </c>
      <c r="G82" s="199" t="s">
        <v>169</v>
      </c>
      <c r="H82" s="199" t="s">
        <v>169</v>
      </c>
      <c r="I82" s="199" t="s">
        <v>169</v>
      </c>
      <c r="J82" s="199" t="s">
        <v>169</v>
      </c>
      <c r="K82" s="199" t="s">
        <v>169</v>
      </c>
      <c r="L82" s="203" t="s">
        <v>169</v>
      </c>
    </row>
    <row r="83" spans="1:16" x14ac:dyDescent="0.4">
      <c r="A83" s="190"/>
      <c r="B83" s="191" t="s">
        <v>64</v>
      </c>
      <c r="C83" s="199" t="s">
        <v>73</v>
      </c>
      <c r="D83" s="199" t="s">
        <v>73</v>
      </c>
      <c r="E83" s="199" t="s">
        <v>73</v>
      </c>
      <c r="F83" s="199" t="s">
        <v>73</v>
      </c>
      <c r="G83" s="199" t="s">
        <v>73</v>
      </c>
      <c r="H83" s="199" t="s">
        <v>73</v>
      </c>
      <c r="I83" s="199" t="s">
        <v>73</v>
      </c>
      <c r="J83" s="199" t="s">
        <v>73</v>
      </c>
      <c r="K83" s="199" t="s">
        <v>73</v>
      </c>
      <c r="L83" s="203" t="s">
        <v>73</v>
      </c>
    </row>
    <row r="84" spans="1:16" x14ac:dyDescent="0.4">
      <c r="A84" s="190"/>
      <c r="B84" s="191" t="s">
        <v>65</v>
      </c>
      <c r="C84" s="199" t="s">
        <v>74</v>
      </c>
      <c r="D84" s="199" t="s">
        <v>74</v>
      </c>
      <c r="E84" s="199" t="s">
        <v>74</v>
      </c>
      <c r="F84" s="199" t="s">
        <v>74</v>
      </c>
      <c r="G84" s="199" t="s">
        <v>74</v>
      </c>
      <c r="H84" s="199" t="s">
        <v>74</v>
      </c>
      <c r="I84" s="199" t="s">
        <v>74</v>
      </c>
      <c r="J84" s="199" t="s">
        <v>74</v>
      </c>
      <c r="K84" s="199" t="s">
        <v>74</v>
      </c>
      <c r="L84" s="203" t="s">
        <v>74</v>
      </c>
    </row>
    <row r="85" spans="1:16" x14ac:dyDescent="0.4">
      <c r="A85" s="190"/>
      <c r="B85" s="191" t="s">
        <v>66</v>
      </c>
      <c r="C85" s="199" t="s">
        <v>75</v>
      </c>
      <c r="D85" s="199" t="s">
        <v>75</v>
      </c>
      <c r="E85" s="199" t="s">
        <v>75</v>
      </c>
      <c r="F85" s="199" t="s">
        <v>75</v>
      </c>
      <c r="G85" s="199" t="s">
        <v>75</v>
      </c>
      <c r="H85" s="199" t="s">
        <v>75</v>
      </c>
      <c r="I85" s="199" t="s">
        <v>75</v>
      </c>
      <c r="J85" s="199" t="s">
        <v>75</v>
      </c>
      <c r="K85" s="199" t="s">
        <v>75</v>
      </c>
      <c r="L85" s="203" t="s">
        <v>75</v>
      </c>
    </row>
    <row r="86" spans="1:16" ht="15" thickBot="1" x14ac:dyDescent="0.45">
      <c r="A86" s="192"/>
      <c r="B86" s="193"/>
      <c r="C86" s="325" t="s">
        <v>182</v>
      </c>
      <c r="D86" s="194"/>
      <c r="E86" s="194"/>
      <c r="F86" s="193"/>
      <c r="G86" s="193"/>
      <c r="H86" s="193"/>
      <c r="I86" s="193"/>
      <c r="J86" s="193"/>
      <c r="K86" s="193"/>
      <c r="L86" s="195"/>
      <c r="M86" s="187"/>
      <c r="N86" s="187"/>
      <c r="O86" s="187"/>
    </row>
    <row r="87" spans="1:16" ht="5.15" customHeight="1" thickTop="1" thickBot="1" x14ac:dyDescent="0.45">
      <c r="M87" s="187"/>
      <c r="N87" s="187"/>
      <c r="O87" s="187"/>
    </row>
    <row r="88" spans="1:16" x14ac:dyDescent="0.4">
      <c r="A88" s="630" t="s">
        <v>209</v>
      </c>
      <c r="B88" s="631"/>
      <c r="C88" s="631"/>
      <c r="D88" s="631"/>
      <c r="E88" s="631"/>
      <c r="F88" s="631"/>
      <c r="G88" s="631"/>
      <c r="H88" s="627" t="s">
        <v>208</v>
      </c>
      <c r="I88" s="628"/>
      <c r="J88" s="628"/>
      <c r="K88" s="628"/>
      <c r="L88" s="628"/>
      <c r="M88" s="365"/>
      <c r="N88" s="365"/>
      <c r="O88" s="365"/>
      <c r="P88" s="363"/>
    </row>
    <row r="89" spans="1:16" x14ac:dyDescent="0.4">
      <c r="A89" s="631"/>
      <c r="B89" s="631"/>
      <c r="C89" s="631"/>
      <c r="D89" s="631"/>
      <c r="E89" s="631"/>
      <c r="F89" s="631"/>
      <c r="G89" s="631"/>
      <c r="H89" s="629"/>
      <c r="I89" s="629"/>
      <c r="J89" s="629"/>
      <c r="K89" s="629"/>
      <c r="L89" s="629"/>
      <c r="M89" s="366"/>
      <c r="N89" s="366"/>
      <c r="O89" s="366"/>
      <c r="P89" s="364"/>
    </row>
    <row r="90" spans="1:16" x14ac:dyDescent="0.4">
      <c r="A90" s="278"/>
      <c r="B90" s="191"/>
      <c r="C90" s="277"/>
      <c r="D90" s="278"/>
      <c r="E90" s="278"/>
      <c r="F90" s="191"/>
      <c r="G90" s="191"/>
      <c r="H90" s="191"/>
      <c r="I90" s="191"/>
      <c r="J90" s="191"/>
      <c r="K90" s="191"/>
      <c r="L90" s="191"/>
      <c r="M90" s="187"/>
      <c r="N90" s="187"/>
      <c r="O90" s="187"/>
    </row>
  </sheetData>
  <sheetProtection algorithmName="SHA-512" hashValue="LMW0lOnbXiB3bFkPZWEh1H7t2JkmpWkGy8185KScmQ0zjWiK+w5Rj6irZqSPrtowIcDlY5le+wzFhED3yFxvKw==" saltValue="q0+cCUIbGCAafnNmONcVUg==" spinCount="100000" sheet="1" objects="1" scenarios="1" selectLockedCells="1" autoFilter="0"/>
  <mergeCells count="69">
    <mergeCell ref="G27:L27"/>
    <mergeCell ref="G28:L28"/>
    <mergeCell ref="G32:L32"/>
    <mergeCell ref="C27:F27"/>
    <mergeCell ref="C28:F28"/>
    <mergeCell ref="G24:L24"/>
    <mergeCell ref="A20:B20"/>
    <mergeCell ref="C26:F26"/>
    <mergeCell ref="C25:F25"/>
    <mergeCell ref="K4:L5"/>
    <mergeCell ref="A6:L11"/>
    <mergeCell ref="G17:L18"/>
    <mergeCell ref="A17:A18"/>
    <mergeCell ref="C17:F18"/>
    <mergeCell ref="B17:B18"/>
    <mergeCell ref="A19:L19"/>
    <mergeCell ref="C21:F21"/>
    <mergeCell ref="C23:F23"/>
    <mergeCell ref="C22:F22"/>
    <mergeCell ref="C24:F24"/>
    <mergeCell ref="G35:L35"/>
    <mergeCell ref="C29:F29"/>
    <mergeCell ref="G33:L33"/>
    <mergeCell ref="G29:L29"/>
    <mergeCell ref="C30:F30"/>
    <mergeCell ref="G34:L34"/>
    <mergeCell ref="C34:F34"/>
    <mergeCell ref="C35:F35"/>
    <mergeCell ref="C31:F31"/>
    <mergeCell ref="C32:F32"/>
    <mergeCell ref="C33:F33"/>
    <mergeCell ref="G31:L31"/>
    <mergeCell ref="A70:L70"/>
    <mergeCell ref="C48:F48"/>
    <mergeCell ref="G69:L69"/>
    <mergeCell ref="C67:F67"/>
    <mergeCell ref="C59:F59"/>
    <mergeCell ref="C69:F69"/>
    <mergeCell ref="C51:F51"/>
    <mergeCell ref="C55:F55"/>
    <mergeCell ref="C52:F52"/>
    <mergeCell ref="C54:F54"/>
    <mergeCell ref="C63:F63"/>
    <mergeCell ref="C65:F65"/>
    <mergeCell ref="C61:F61"/>
    <mergeCell ref="A58:D58"/>
    <mergeCell ref="C53:F53"/>
    <mergeCell ref="C68:F68"/>
    <mergeCell ref="G43:L43"/>
    <mergeCell ref="C62:F62"/>
    <mergeCell ref="C56:F56"/>
    <mergeCell ref="A50:B50"/>
    <mergeCell ref="C60:F60"/>
    <mergeCell ref="H88:L89"/>
    <mergeCell ref="A88:G89"/>
    <mergeCell ref="C36:F36"/>
    <mergeCell ref="C37:F37"/>
    <mergeCell ref="C44:F44"/>
    <mergeCell ref="C46:F46"/>
    <mergeCell ref="C47:F47"/>
    <mergeCell ref="C38:F38"/>
    <mergeCell ref="C39:F39"/>
    <mergeCell ref="C40:L41"/>
    <mergeCell ref="G42:L42"/>
    <mergeCell ref="A43:B43"/>
    <mergeCell ref="A80:L80"/>
    <mergeCell ref="C45:F45"/>
    <mergeCell ref="C64:F64"/>
    <mergeCell ref="C66:F66"/>
  </mergeCells>
  <phoneticPr fontId="71" type="noConversion"/>
  <dataValidations count="1">
    <dataValidation type="list" allowBlank="1" showInputMessage="1" showErrorMessage="1" sqref="C50:F50 E58:F58 C69:F69" xr:uid="{39D50FEC-BE7B-4311-94E7-E32C681720BB}">
      <formula1>#REF!</formula1>
    </dataValidation>
  </dataValidations>
  <hyperlinks>
    <hyperlink ref="G31:L31" r:id="rId1" display="Link to Non Departmental Public Bodies - LINK" xr:uid="{79744E33-DD0D-412D-B5B8-BD10B755151D}"/>
    <hyperlink ref="G39" r:id="rId2" xr:uid="{AD1D3DF5-9745-44E9-B2F8-81A508E75B16}"/>
    <hyperlink ref="B75" r:id="rId3" xr:uid="{0E176F5D-9D99-45A5-B614-AFC982405CEB}"/>
    <hyperlink ref="B76" r:id="rId4" xr:uid="{8DDCF916-E3C7-414D-8383-3EB934F2AB8F}"/>
    <hyperlink ref="H88:J88" r:id="rId5" display="To view a copy of this license, visit http://creativecommons.org/licenses/by-nd/4.0/ " xr:uid="{EA66DAE4-AF22-47A9-9452-97BCE4AE8A75}"/>
    <hyperlink ref="D15" r:id="rId6" xr:uid="{273D9099-22E6-4228-BB11-6173E7C0F0C0}"/>
  </hyperlinks>
  <printOptions horizontalCentered="1" verticalCentered="1"/>
  <pageMargins left="0.70866141732283472" right="0.70866141732283472" top="0.74803149606299213" bottom="0.74803149606299213" header="0.31496062992125984" footer="0.31496062992125984"/>
  <pageSetup paperSize="9" scale="37" orientation="landscape" r:id="rId7"/>
  <drawing r:id="rId8"/>
  <extLst>
    <ext xmlns:x14="http://schemas.microsoft.com/office/spreadsheetml/2009/9/main" uri="{CCE6A557-97BC-4b89-ADB6-D9C93CAAB3DF}">
      <x14:dataValidations xmlns:xm="http://schemas.microsoft.com/office/excel/2006/main" count="9">
        <x14:dataValidation type="list" allowBlank="1" showInputMessage="1" showErrorMessage="1" xr:uid="{F40ABDB6-B676-4C97-83B0-40FE08FA4F6B}">
          <x14:formula1>
            <xm:f>'Data (do not delete)'!$P$5:$P$6</xm:f>
          </x14:formula1>
          <xm:sqref>C34:F34</xm:sqref>
        </x14:dataValidation>
        <x14:dataValidation type="list" allowBlank="1" showInputMessage="1" showErrorMessage="1" xr:uid="{24EB5BA2-EC2E-4683-B540-735F0A6D8511}">
          <x14:formula1>
            <xm:f>'Data (do not delete)'!$S$5:$S$14</xm:f>
          </x14:formula1>
          <xm:sqref>C36:F37</xm:sqref>
        </x14:dataValidation>
        <x14:dataValidation type="list" allowBlank="1" showInputMessage="1" showErrorMessage="1" xr:uid="{1790AFDF-4E25-4EA8-99EC-20FC071E2447}">
          <x14:formula1>
            <xm:f>'Data (do not delete)'!$M$5:$M$7</xm:f>
          </x14:formula1>
          <xm:sqref>C78:L78 C31:F31 C51:F52 C44:F48 C25:F25 C54:F56</xm:sqref>
        </x14:dataValidation>
        <x14:dataValidation type="list" allowBlank="1" showInputMessage="1" showErrorMessage="1" xr:uid="{7FDF4F42-F773-40D8-B98F-2B6FA5567CE1}">
          <x14:formula1>
            <xm:f>'Data (do not delete)'!$O$5:$O$8</xm:f>
          </x14:formula1>
          <xm:sqref>C33:F33</xm:sqref>
        </x14:dataValidation>
        <x14:dataValidation type="list" allowBlank="1" showInputMessage="1" showErrorMessage="1" xr:uid="{EDAE397C-688A-4B07-92FA-5CB213EC0729}">
          <x14:formula1>
            <xm:f>'Data (do not delete)'!$Q$5:$Q$10</xm:f>
          </x14:formula1>
          <xm:sqref>C76:L76</xm:sqref>
        </x14:dataValidation>
        <x14:dataValidation type="list" allowBlank="1" showInputMessage="1" showErrorMessage="1" xr:uid="{03BE9C67-4CD0-4451-BF68-86E183076EA6}">
          <x14:formula1>
            <xm:f>'Data (do not delete)'!$Q$4:$Q$10</xm:f>
          </x14:formula1>
          <xm:sqref>C75:L75</xm:sqref>
        </x14:dataValidation>
        <x14:dataValidation type="list" allowBlank="1" showInputMessage="1" showErrorMessage="1" xr:uid="{B9292C00-506F-40B7-8D36-146B2825C66D}">
          <x14:formula1>
            <xm:f>'Data (do not delete)'!$Q$5:$Q$9</xm:f>
          </x14:formula1>
          <xm:sqref>C74:L74</xm:sqref>
        </x14:dataValidation>
        <x14:dataValidation type="list" allowBlank="1" showInputMessage="1" showErrorMessage="1" xr:uid="{883DCEDD-E13B-4360-9324-FB09D5D42E29}">
          <x14:formula1>
            <xm:f>'Data (do not delete)'!$M$5:$M$6</xm:f>
          </x14:formula1>
          <xm:sqref>C77:L77</xm:sqref>
        </x14:dataValidation>
        <x14:dataValidation type="list" allowBlank="1" showInputMessage="1" showErrorMessage="1" xr:uid="{2B6870D7-DAFB-4E8D-A8E9-C224A1BF5A58}">
          <x14:formula1>
            <xm:f>'Data (do not delete)'!$V$5:$V$12</xm:f>
          </x14:formula1>
          <xm:sqref>C39:F39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0F71A-5F41-4395-A685-690466FA29FF}">
  <dimension ref="A1:BE71"/>
  <sheetViews>
    <sheetView showGridLines="0" topLeftCell="A4" zoomScale="55" zoomScaleNormal="55" workbookViewId="0">
      <selection activeCell="A4" sqref="A4"/>
    </sheetView>
  </sheetViews>
  <sheetFormatPr defaultColWidth="9.15234375" defaultRowHeight="14.6" x14ac:dyDescent="0.4"/>
  <cols>
    <col min="1" max="1" width="3.84375" style="329" customWidth="1"/>
    <col min="2" max="2" width="35.84375" style="329" customWidth="1"/>
    <col min="3" max="3" width="19.3046875" style="329" customWidth="1"/>
    <col min="4" max="5" width="13.69140625" style="329" customWidth="1"/>
    <col min="6" max="6" width="13.69140625" style="333" customWidth="1"/>
    <col min="7" max="12" width="9.15234375" style="329"/>
    <col min="13" max="13" width="15.69140625" style="334" customWidth="1"/>
    <col min="14" max="18" width="9.15234375" style="334"/>
    <col min="19" max="19" width="39.15234375" style="334" customWidth="1"/>
    <col min="20" max="20" width="9.15234375" style="334"/>
    <col min="21" max="23" width="9.15234375" style="329"/>
    <col min="24" max="57" width="9.15234375" style="322"/>
    <col min="58" max="16384" width="9.15234375" style="288"/>
  </cols>
  <sheetData>
    <row r="1" spans="2:22" x14ac:dyDescent="0.4">
      <c r="B1" s="330"/>
      <c r="C1" s="331"/>
      <c r="D1" s="332"/>
      <c r="E1" s="332"/>
    </row>
    <row r="2" spans="2:22" x14ac:dyDescent="0.4">
      <c r="B2" s="330"/>
      <c r="C2" s="331"/>
      <c r="D2" s="332"/>
      <c r="E2" s="332"/>
    </row>
    <row r="3" spans="2:22" x14ac:dyDescent="0.4">
      <c r="B3" s="289" t="s">
        <v>53</v>
      </c>
      <c r="C3" s="290" t="s">
        <v>52</v>
      </c>
      <c r="D3" s="291" t="s">
        <v>30</v>
      </c>
      <c r="E3" s="335"/>
      <c r="F3" s="292"/>
    </row>
    <row r="4" spans="2:22" x14ac:dyDescent="0.4">
      <c r="B4" s="336">
        <f>Inputs!C73</f>
        <v>0</v>
      </c>
      <c r="C4" s="337" t="str">
        <f>Inputs!C82</f>
        <v>AP N1</v>
      </c>
      <c r="D4" s="296">
        <f>SUM(F4:J4)</f>
        <v>0</v>
      </c>
      <c r="E4" s="329">
        <f>SUM(Inputs!C74)</f>
        <v>0</v>
      </c>
      <c r="F4" s="293" t="b">
        <f>IF($E$4=1,$B$60)</f>
        <v>0</v>
      </c>
      <c r="G4" s="293" t="b">
        <f>IF($E$4=2,$B$61)</f>
        <v>0</v>
      </c>
      <c r="H4" s="293" t="b">
        <f>IF($E$4=3,$B$62)</f>
        <v>0</v>
      </c>
      <c r="I4" s="293" t="b">
        <f>IF($E$4=4,$B$63)</f>
        <v>0</v>
      </c>
      <c r="J4" s="293" t="b">
        <f>IF($E$4=5,$B$64)</f>
        <v>0</v>
      </c>
      <c r="K4" s="296">
        <f t="shared" ref="K4:K35" si="0">SUM(F4:J4)</f>
        <v>0</v>
      </c>
      <c r="M4" s="338"/>
      <c r="N4" s="338"/>
      <c r="O4" s="338"/>
      <c r="P4" s="338"/>
      <c r="Q4" s="338">
        <v>0</v>
      </c>
      <c r="R4" s="338"/>
      <c r="S4" s="294"/>
      <c r="T4" s="294"/>
    </row>
    <row r="5" spans="2:22" x14ac:dyDescent="0.4">
      <c r="B5" s="336"/>
      <c r="C5" s="337" t="str">
        <f>Inputs!C83</f>
        <v>AP N2</v>
      </c>
      <c r="D5" s="296" t="b">
        <f>IF(AND(E4&gt;=2,E4&lt;=5),K5)</f>
        <v>0</v>
      </c>
      <c r="E5" s="295"/>
      <c r="F5" s="293" t="b">
        <f>IF($E$4=1,$B$60)</f>
        <v>0</v>
      </c>
      <c r="G5" s="293" t="b">
        <f>IF($E$4=2,$B$61)</f>
        <v>0</v>
      </c>
      <c r="H5" s="293" t="b">
        <f>IF($E$4=3,$B$62)</f>
        <v>0</v>
      </c>
      <c r="I5" s="293" t="b">
        <f>IF($E$4=4,$B$63)</f>
        <v>0</v>
      </c>
      <c r="J5" s="293" t="b">
        <f>IF($E$4=5,$B$64)</f>
        <v>0</v>
      </c>
      <c r="K5" s="296">
        <f t="shared" si="0"/>
        <v>0</v>
      </c>
      <c r="M5" s="338" t="s">
        <v>2</v>
      </c>
      <c r="N5" s="338"/>
      <c r="O5" s="338" t="s">
        <v>46</v>
      </c>
      <c r="P5" s="338" t="s">
        <v>50</v>
      </c>
      <c r="Q5" s="338">
        <v>1</v>
      </c>
      <c r="R5" s="338">
        <v>1</v>
      </c>
      <c r="S5" s="339" t="s">
        <v>88</v>
      </c>
      <c r="T5" s="338" t="s">
        <v>108</v>
      </c>
      <c r="V5" s="329" t="s">
        <v>186</v>
      </c>
    </row>
    <row r="6" spans="2:22" x14ac:dyDescent="0.4">
      <c r="B6" s="336"/>
      <c r="C6" s="337" t="str">
        <f>Inputs!C84</f>
        <v>AP N3</v>
      </c>
      <c r="D6" s="296" t="b">
        <f>IF(AND(E4&gt;=3,E4&lt;=5),K6)</f>
        <v>0</v>
      </c>
      <c r="E6" s="295"/>
      <c r="F6" s="293" t="b">
        <f>IF($E$4=1,$B$60)</f>
        <v>0</v>
      </c>
      <c r="G6" s="293" t="b">
        <f>IF($E$4=2,$B$61)</f>
        <v>0</v>
      </c>
      <c r="H6" s="293" t="b">
        <f>IF($E$4=3,$B$62)</f>
        <v>0</v>
      </c>
      <c r="I6" s="293" t="b">
        <f>IF($E$4=4,$B$63)</f>
        <v>0</v>
      </c>
      <c r="J6" s="293" t="b">
        <f>IF($E$4=5,$B$64)</f>
        <v>0</v>
      </c>
      <c r="K6" s="296">
        <f t="shared" si="0"/>
        <v>0</v>
      </c>
      <c r="M6" s="338" t="s">
        <v>45</v>
      </c>
      <c r="N6" s="338"/>
      <c r="O6" s="338" t="s">
        <v>47</v>
      </c>
      <c r="P6" s="338" t="s">
        <v>30</v>
      </c>
      <c r="Q6" s="338">
        <v>2</v>
      </c>
      <c r="R6" s="338">
        <v>2</v>
      </c>
      <c r="S6" s="339" t="s">
        <v>89</v>
      </c>
      <c r="T6" s="338"/>
      <c r="V6" s="329" t="s">
        <v>187</v>
      </c>
    </row>
    <row r="7" spans="2:22" x14ac:dyDescent="0.4">
      <c r="B7" s="336"/>
      <c r="C7" s="337" t="str">
        <f>Inputs!C85</f>
        <v>AP N4</v>
      </c>
      <c r="D7" s="296" t="b">
        <f>IF(AND(E4&gt;=4,E4&lt;=5),K7)</f>
        <v>0</v>
      </c>
      <c r="E7" s="295"/>
      <c r="F7" s="293" t="b">
        <f>IF($E$4=1,$B$60)</f>
        <v>0</v>
      </c>
      <c r="G7" s="293" t="b">
        <f>IF($E$4=2,$B$61)</f>
        <v>0</v>
      </c>
      <c r="H7" s="293" t="b">
        <f>IF($E$4=3,$B$62)</f>
        <v>0</v>
      </c>
      <c r="I7" s="293" t="b">
        <f>IF($E$4=4,$B$63)</f>
        <v>0</v>
      </c>
      <c r="J7" s="293" t="b">
        <f>IF($E$4=5,$B$64)</f>
        <v>0</v>
      </c>
      <c r="K7" s="296">
        <f t="shared" si="0"/>
        <v>0</v>
      </c>
      <c r="M7" s="338" t="s">
        <v>78</v>
      </c>
      <c r="N7" s="338"/>
      <c r="O7" s="338" t="s">
        <v>48</v>
      </c>
      <c r="P7" s="338"/>
      <c r="Q7" s="338">
        <v>3</v>
      </c>
      <c r="R7" s="338">
        <v>3</v>
      </c>
      <c r="S7" s="339" t="s">
        <v>90</v>
      </c>
      <c r="T7" s="338"/>
      <c r="V7" s="329" t="s">
        <v>188</v>
      </c>
    </row>
    <row r="8" spans="2:22" x14ac:dyDescent="0.4">
      <c r="B8" s="336"/>
      <c r="C8" s="340" t="s">
        <v>54</v>
      </c>
      <c r="D8" s="296" t="b">
        <f>IF(AND(E4&gt;=5),K8)</f>
        <v>0</v>
      </c>
      <c r="E8" s="295"/>
      <c r="F8" s="293" t="b">
        <f>IF($E$4=1,$B$60)</f>
        <v>0</v>
      </c>
      <c r="G8" s="293" t="b">
        <f>IF($E$4=2,$B$61)</f>
        <v>0</v>
      </c>
      <c r="H8" s="293" t="b">
        <f>IF($E$4=3,$B$62)</f>
        <v>0</v>
      </c>
      <c r="I8" s="293" t="b">
        <f>IF($E$4=4,$B$63)</f>
        <v>0</v>
      </c>
      <c r="J8" s="293" t="b">
        <f>IF($E$4=5,$B$64)</f>
        <v>0</v>
      </c>
      <c r="K8" s="296">
        <f t="shared" si="0"/>
        <v>0</v>
      </c>
      <c r="M8" s="338"/>
      <c r="N8" s="338"/>
      <c r="O8" s="338" t="s">
        <v>49</v>
      </c>
      <c r="P8" s="338"/>
      <c r="Q8" s="338">
        <v>4</v>
      </c>
      <c r="R8" s="338">
        <v>4</v>
      </c>
      <c r="S8" s="339" t="s">
        <v>91</v>
      </c>
      <c r="T8" s="338"/>
      <c r="V8" s="329" t="s">
        <v>189</v>
      </c>
    </row>
    <row r="9" spans="2:22" x14ac:dyDescent="0.4">
      <c r="B9" s="336">
        <f>Inputs!D73</f>
        <v>0</v>
      </c>
      <c r="C9" s="337" t="str">
        <f>Inputs!D82</f>
        <v>AP N1</v>
      </c>
      <c r="D9" s="296">
        <f>SUM(F9:J9)</f>
        <v>0</v>
      </c>
      <c r="E9" s="329">
        <f>SUM(Inputs!D74)</f>
        <v>0</v>
      </c>
      <c r="F9" s="293" t="b">
        <f>IF($E$9=1,$B$60)</f>
        <v>0</v>
      </c>
      <c r="G9" s="293" t="b">
        <f>IF($E$9=2,$B$61)</f>
        <v>0</v>
      </c>
      <c r="H9" s="293" t="b">
        <f>IF($E$9=3,$B$62)</f>
        <v>0</v>
      </c>
      <c r="I9" s="293" t="b">
        <f>IF($E$9=4,$B$63)</f>
        <v>0</v>
      </c>
      <c r="J9" s="293" t="b">
        <f>IF($E$9=5,$B$64)</f>
        <v>0</v>
      </c>
      <c r="K9" s="296">
        <f t="shared" si="0"/>
        <v>0</v>
      </c>
      <c r="M9" s="338"/>
      <c r="N9" s="338"/>
      <c r="P9" s="338"/>
      <c r="Q9" s="338">
        <v>5</v>
      </c>
      <c r="R9" s="338">
        <v>5</v>
      </c>
      <c r="S9" s="339" t="s">
        <v>92</v>
      </c>
      <c r="T9" s="338"/>
      <c r="V9" s="329" t="s">
        <v>190</v>
      </c>
    </row>
    <row r="10" spans="2:22" x14ac:dyDescent="0.4">
      <c r="B10" s="336"/>
      <c r="C10" s="337" t="str">
        <f>Inputs!D83</f>
        <v>AP N2</v>
      </c>
      <c r="D10" s="296" t="b">
        <f>IF(AND(E9&gt;=2,E9&lt;=5),K10)</f>
        <v>0</v>
      </c>
      <c r="E10" s="295"/>
      <c r="F10" s="293" t="b">
        <f>IF($E$9=1,$B$60)</f>
        <v>0</v>
      </c>
      <c r="G10" s="293" t="b">
        <f>IF($E$9=2,$B$61)</f>
        <v>0</v>
      </c>
      <c r="H10" s="293" t="b">
        <f>IF($E$9=3,$B$62)</f>
        <v>0</v>
      </c>
      <c r="I10" s="293" t="b">
        <f>IF($E$9=4,$B$63)</f>
        <v>0</v>
      </c>
      <c r="J10" s="293" t="b">
        <f>IF($E$9=5,$B$64)</f>
        <v>0</v>
      </c>
      <c r="K10" s="296">
        <f t="shared" si="0"/>
        <v>0</v>
      </c>
      <c r="M10" s="338"/>
      <c r="O10" s="338"/>
      <c r="P10" s="338"/>
      <c r="Q10" s="338">
        <v>6</v>
      </c>
      <c r="S10" s="339" t="s">
        <v>93</v>
      </c>
      <c r="T10" s="338"/>
      <c r="V10" s="329" t="s">
        <v>191</v>
      </c>
    </row>
    <row r="11" spans="2:22" x14ac:dyDescent="0.4">
      <c r="B11" s="336"/>
      <c r="C11" s="337" t="str">
        <f>Inputs!D84</f>
        <v>AP N3</v>
      </c>
      <c r="D11" s="296" t="b">
        <f>IF(AND(E9&gt;=3,E9&lt;=5),K11)</f>
        <v>0</v>
      </c>
      <c r="E11" s="295"/>
      <c r="F11" s="293" t="b">
        <f>IF($E$9=1,$B$60)</f>
        <v>0</v>
      </c>
      <c r="G11" s="293" t="b">
        <f>IF($E$9=2,$B$61)</f>
        <v>0</v>
      </c>
      <c r="H11" s="293" t="b">
        <f>IF($E$9=3,$B$62)</f>
        <v>0</v>
      </c>
      <c r="I11" s="293" t="b">
        <f>IF($E$9=4,$B$63)</f>
        <v>0</v>
      </c>
      <c r="J11" s="293" t="b">
        <f>IF($E$9=5,$B$64)</f>
        <v>0</v>
      </c>
      <c r="K11" s="296">
        <f t="shared" si="0"/>
        <v>0</v>
      </c>
      <c r="M11" s="338"/>
      <c r="N11" s="338"/>
      <c r="O11" s="338"/>
      <c r="P11" s="338"/>
      <c r="Q11" s="338">
        <v>7</v>
      </c>
      <c r="R11" s="338"/>
      <c r="S11" s="339" t="s">
        <v>94</v>
      </c>
      <c r="T11" s="338"/>
      <c r="V11" s="329" t="s">
        <v>192</v>
      </c>
    </row>
    <row r="12" spans="2:22" x14ac:dyDescent="0.4">
      <c r="B12" s="336"/>
      <c r="C12" s="337" t="str">
        <f>Inputs!D85</f>
        <v>AP N4</v>
      </c>
      <c r="D12" s="296" t="b">
        <f>IF(AND(E9&gt;=4,E9&lt;=5),K12)</f>
        <v>0</v>
      </c>
      <c r="E12" s="295"/>
      <c r="F12" s="293" t="b">
        <f>IF($E$9=1,$B$60)</f>
        <v>0</v>
      </c>
      <c r="G12" s="293" t="b">
        <f>IF($E$9=2,$B$61)</f>
        <v>0</v>
      </c>
      <c r="H12" s="293" t="b">
        <f>IF($E$9=3,$B$62)</f>
        <v>0</v>
      </c>
      <c r="I12" s="293" t="b">
        <f>IF($E$9=4,$B$63)</f>
        <v>0</v>
      </c>
      <c r="J12" s="293" t="b">
        <f>IF($E$9=5,$B$64)</f>
        <v>0</v>
      </c>
      <c r="K12" s="296">
        <f t="shared" si="0"/>
        <v>0</v>
      </c>
      <c r="M12" s="338"/>
      <c r="N12" s="338"/>
      <c r="O12" s="338"/>
      <c r="P12" s="338"/>
      <c r="Q12" s="338">
        <v>8</v>
      </c>
      <c r="R12" s="338"/>
      <c r="S12" s="339" t="s">
        <v>96</v>
      </c>
      <c r="T12" s="338"/>
      <c r="V12" s="329" t="s">
        <v>193</v>
      </c>
    </row>
    <row r="13" spans="2:22" x14ac:dyDescent="0.4">
      <c r="B13" s="336"/>
      <c r="C13" s="340" t="s">
        <v>51</v>
      </c>
      <c r="D13" s="296" t="b">
        <f>IF(AND(E9&gt;=5),K13)</f>
        <v>0</v>
      </c>
      <c r="E13" s="295"/>
      <c r="F13" s="293" t="b">
        <f>IF($E$9=1,$B$60)</f>
        <v>0</v>
      </c>
      <c r="G13" s="293" t="b">
        <f>IF($E$9=2,$B$61)</f>
        <v>0</v>
      </c>
      <c r="H13" s="293" t="b">
        <f>IF($E$9=3,$B$62)</f>
        <v>0</v>
      </c>
      <c r="I13" s="293" t="b">
        <f>IF($E$9=4,$B$63)</f>
        <v>0</v>
      </c>
      <c r="J13" s="293" t="b">
        <f>IF($E$9=5,$B$64)</f>
        <v>0</v>
      </c>
      <c r="K13" s="296">
        <f t="shared" si="0"/>
        <v>0</v>
      </c>
      <c r="M13" s="338"/>
      <c r="N13" s="338"/>
      <c r="O13" s="338"/>
      <c r="P13" s="338"/>
      <c r="Q13" s="338">
        <v>9</v>
      </c>
      <c r="R13" s="338"/>
      <c r="S13" s="339" t="s">
        <v>95</v>
      </c>
      <c r="T13" s="338"/>
    </row>
    <row r="14" spans="2:22" x14ac:dyDescent="0.4">
      <c r="B14" s="336">
        <f>Inputs!E73</f>
        <v>0</v>
      </c>
      <c r="C14" s="337" t="str">
        <f>Inputs!E82</f>
        <v>AP N1</v>
      </c>
      <c r="D14" s="296">
        <f>SUM(F14:J14)</f>
        <v>0</v>
      </c>
      <c r="E14" s="329">
        <f>SUM(Inputs!E74)</f>
        <v>0</v>
      </c>
      <c r="F14" s="293" t="b">
        <f>IF($E$14=1,$B$60)</f>
        <v>0</v>
      </c>
      <c r="G14" s="293" t="b">
        <f>IF($E$14=2,$B$61)</f>
        <v>0</v>
      </c>
      <c r="H14" s="293" t="b">
        <f>IF($E$14=3,$B$62)</f>
        <v>0</v>
      </c>
      <c r="I14" s="293" t="b">
        <f>IF($E$14=4,$B$63)</f>
        <v>0</v>
      </c>
      <c r="J14" s="293" t="b">
        <f>IF($E$14=5,$B$64)</f>
        <v>0</v>
      </c>
      <c r="K14" s="296">
        <f t="shared" si="0"/>
        <v>0</v>
      </c>
      <c r="M14" s="338"/>
      <c r="N14" s="338"/>
      <c r="O14" s="338"/>
      <c r="P14" s="338"/>
      <c r="Q14" s="338"/>
      <c r="R14" s="338"/>
      <c r="S14" s="339"/>
      <c r="T14" s="338"/>
    </row>
    <row r="15" spans="2:22" x14ac:dyDescent="0.4">
      <c r="B15" s="336"/>
      <c r="C15" s="337" t="str">
        <f>Inputs!E83</f>
        <v>AP N2</v>
      </c>
      <c r="D15" s="296" t="b">
        <f>IF(AND(E14&gt;=2,E14&lt;=5),K15)</f>
        <v>0</v>
      </c>
      <c r="E15" s="295"/>
      <c r="F15" s="293" t="b">
        <f>IF($E$14=1,$B$60)</f>
        <v>0</v>
      </c>
      <c r="G15" s="293" t="b">
        <f>IF($E$14=2,$B$61)</f>
        <v>0</v>
      </c>
      <c r="H15" s="293" t="b">
        <f>IF($E$14=3,$B$62)</f>
        <v>0</v>
      </c>
      <c r="I15" s="293" t="b">
        <f>IF($E$14=4,$B$63)</f>
        <v>0</v>
      </c>
      <c r="J15" s="293" t="b">
        <f>IF($E$14=5,$B$64)</f>
        <v>0</v>
      </c>
      <c r="K15" s="296">
        <f t="shared" si="0"/>
        <v>0</v>
      </c>
      <c r="M15" s="338"/>
      <c r="N15" s="338"/>
      <c r="O15" s="338"/>
      <c r="P15" s="338"/>
      <c r="Q15" s="338"/>
      <c r="R15" s="338"/>
      <c r="T15" s="338"/>
    </row>
    <row r="16" spans="2:22" x14ac:dyDescent="0.4">
      <c r="B16" s="336"/>
      <c r="C16" s="337" t="str">
        <f>Inputs!E84</f>
        <v>AP N3</v>
      </c>
      <c r="D16" s="296" t="b">
        <f>IF(AND(E14&gt;=3,E14&lt;=5),K16)</f>
        <v>0</v>
      </c>
      <c r="E16" s="295"/>
      <c r="F16" s="293" t="b">
        <f>IF($E$14=1,$B$60)</f>
        <v>0</v>
      </c>
      <c r="G16" s="293" t="b">
        <f>IF($E$14=2,$B$61)</f>
        <v>0</v>
      </c>
      <c r="H16" s="293" t="b">
        <f>IF($E$14=3,$B$62)</f>
        <v>0</v>
      </c>
      <c r="I16" s="293" t="b">
        <f>IF($E$14=4,$B$63)</f>
        <v>0</v>
      </c>
      <c r="J16" s="293" t="b">
        <f>IF($E$14=5,$B$64)</f>
        <v>0</v>
      </c>
      <c r="K16" s="296">
        <f t="shared" si="0"/>
        <v>0</v>
      </c>
      <c r="M16" s="338"/>
      <c r="N16" s="338"/>
      <c r="O16" s="338"/>
      <c r="P16" s="338"/>
      <c r="Q16" s="338"/>
      <c r="R16" s="338"/>
      <c r="T16" s="338"/>
    </row>
    <row r="17" spans="2:20" x14ac:dyDescent="0.4">
      <c r="B17" s="336"/>
      <c r="C17" s="337" t="str">
        <f>Inputs!E85</f>
        <v>AP N4</v>
      </c>
      <c r="D17" s="296" t="b">
        <f>IF(AND(E14&gt;=4,E14&lt;=5),K17)</f>
        <v>0</v>
      </c>
      <c r="E17" s="295"/>
      <c r="F17" s="293" t="b">
        <f>IF($E$14=1,$B$60)</f>
        <v>0</v>
      </c>
      <c r="G17" s="293" t="b">
        <f>IF($E$14=2,$B$61)</f>
        <v>0</v>
      </c>
      <c r="H17" s="293" t="b">
        <f>IF($E$14=3,$B$62)</f>
        <v>0</v>
      </c>
      <c r="I17" s="293" t="b">
        <f>IF($E$14=4,$B$63)</f>
        <v>0</v>
      </c>
      <c r="J17" s="293" t="b">
        <f>IF($E$14=5,$B$64)</f>
        <v>0</v>
      </c>
      <c r="K17" s="296">
        <f t="shared" si="0"/>
        <v>0</v>
      </c>
      <c r="M17" s="338"/>
      <c r="N17" s="338"/>
      <c r="O17" s="338"/>
      <c r="P17" s="338"/>
      <c r="Q17" s="338"/>
      <c r="R17" s="338"/>
      <c r="T17" s="338"/>
    </row>
    <row r="18" spans="2:20" x14ac:dyDescent="0.4">
      <c r="B18" s="336"/>
      <c r="C18" s="340" t="s">
        <v>51</v>
      </c>
      <c r="D18" s="296" t="b">
        <f>IF(AND(E14&gt;=5),K18)</f>
        <v>0</v>
      </c>
      <c r="E18" s="295"/>
      <c r="F18" s="293" t="b">
        <f>IF($E$14=1,$B$60)</f>
        <v>0</v>
      </c>
      <c r="G18" s="293" t="b">
        <f>IF($E$14=2,$B$61)</f>
        <v>0</v>
      </c>
      <c r="H18" s="293" t="b">
        <f>IF($E$14=3,$B$62)</f>
        <v>0</v>
      </c>
      <c r="I18" s="293" t="b">
        <f>IF($E$14=4,$B$63)</f>
        <v>0</v>
      </c>
      <c r="J18" s="293" t="b">
        <f>IF($E$14=5,$B$64)</f>
        <v>0</v>
      </c>
      <c r="K18" s="296">
        <f t="shared" si="0"/>
        <v>0</v>
      </c>
    </row>
    <row r="19" spans="2:20" x14ac:dyDescent="0.4">
      <c r="B19" s="336">
        <f>Inputs!F73</f>
        <v>0</v>
      </c>
      <c r="C19" s="337" t="str">
        <f>Inputs!F82</f>
        <v>AP N1</v>
      </c>
      <c r="D19" s="296">
        <f>SUM(F19:J19)</f>
        <v>0</v>
      </c>
      <c r="E19" s="329">
        <f>SUM(Inputs!F74)</f>
        <v>0</v>
      </c>
      <c r="F19" s="293" t="b">
        <f>IF($E$19=1,$B$60)</f>
        <v>0</v>
      </c>
      <c r="G19" s="293" t="b">
        <f>IF($E$19=2,$B$61)</f>
        <v>0</v>
      </c>
      <c r="H19" s="293" t="b">
        <f>IF($E$19=3,$B$62)</f>
        <v>0</v>
      </c>
      <c r="I19" s="293" t="b">
        <f>IF($E$19=4,$B$63)</f>
        <v>0</v>
      </c>
      <c r="J19" s="293" t="b">
        <f>IF($E$19=5,$B$64)</f>
        <v>0</v>
      </c>
      <c r="K19" s="296">
        <f t="shared" si="0"/>
        <v>0</v>
      </c>
      <c r="N19" s="334">
        <f>IF(O19="Yes",1)</f>
        <v>1</v>
      </c>
      <c r="O19" s="334" t="str" cm="1">
        <f t="array" ref="O19">IF($P$19="TRUE",No,"Yes")</f>
        <v>Yes</v>
      </c>
      <c r="P19" s="334" t="b">
        <f>ISNUMBER(SEARCH("Please",R19))</f>
        <v>0</v>
      </c>
      <c r="R19" s="341" t="b">
        <f>Inputs!R25</f>
        <v>0</v>
      </c>
    </row>
    <row r="20" spans="2:20" x14ac:dyDescent="0.4">
      <c r="B20" s="336"/>
      <c r="C20" s="337" t="str">
        <f>Inputs!F83</f>
        <v>AP N2</v>
      </c>
      <c r="D20" s="296" t="b">
        <f>IF(AND(E19&gt;=2,E19&lt;=5),K20)</f>
        <v>0</v>
      </c>
      <c r="E20" s="295"/>
      <c r="F20" s="293" t="b">
        <f>IF($E$19=1,$B$60)</f>
        <v>0</v>
      </c>
      <c r="G20" s="293" t="b">
        <f>IF($E$19=2,$B$61)</f>
        <v>0</v>
      </c>
      <c r="H20" s="293" t="b">
        <f>IF($E$19=3,$B$62)</f>
        <v>0</v>
      </c>
      <c r="I20" s="293" t="b">
        <f>IF($E$19=4,$B$63)</f>
        <v>0</v>
      </c>
      <c r="J20" s="293" t="b">
        <f>IF($E$19=5,$B$64)</f>
        <v>0</v>
      </c>
      <c r="K20" s="296">
        <f t="shared" si="0"/>
        <v>0</v>
      </c>
      <c r="N20" s="334" t="b">
        <f t="shared" ref="N20:N56" si="1">IF(O20="Yes",1)</f>
        <v>0</v>
      </c>
      <c r="P20" s="334" t="b">
        <f t="shared" ref="P20:P55" si="2">ISNUMBER(SEARCH("Please",R20))</f>
        <v>0</v>
      </c>
      <c r="R20" s="341" t="b">
        <f>Inputs!R26</f>
        <v>0</v>
      </c>
    </row>
    <row r="21" spans="2:20" x14ac:dyDescent="0.4">
      <c r="B21" s="336"/>
      <c r="C21" s="337" t="str">
        <f>Inputs!F84</f>
        <v>AP N3</v>
      </c>
      <c r="D21" s="296" t="b">
        <f>IF(AND(E19&gt;=3,E19&lt;=5),K21)</f>
        <v>0</v>
      </c>
      <c r="E21" s="295"/>
      <c r="F21" s="293" t="b">
        <f>IF($E$19=1,$B$60)</f>
        <v>0</v>
      </c>
      <c r="G21" s="293" t="b">
        <f>IF($E$19=2,$B$61)</f>
        <v>0</v>
      </c>
      <c r="H21" s="293" t="b">
        <f>IF($E$19=3,$B$62)</f>
        <v>0</v>
      </c>
      <c r="I21" s="293" t="b">
        <f>IF($E$19=4,$B$63)</f>
        <v>0</v>
      </c>
      <c r="J21" s="293" t="b">
        <f>IF($E$19=5,$B$64)</f>
        <v>0</v>
      </c>
      <c r="K21" s="296">
        <f t="shared" si="0"/>
        <v>0</v>
      </c>
      <c r="N21" s="334" t="b">
        <f t="shared" si="1"/>
        <v>0</v>
      </c>
      <c r="P21" s="334" t="b">
        <f t="shared" si="2"/>
        <v>0</v>
      </c>
      <c r="R21" s="341">
        <f>Inputs!R27</f>
        <v>0</v>
      </c>
    </row>
    <row r="22" spans="2:20" x14ac:dyDescent="0.4">
      <c r="B22" s="336"/>
      <c r="C22" s="337" t="str">
        <f>Inputs!F85</f>
        <v>AP N4</v>
      </c>
      <c r="D22" s="296" t="b">
        <f>IF(AND(E19&gt;=4,E19&lt;=5),K22)</f>
        <v>0</v>
      </c>
      <c r="E22" s="295"/>
      <c r="F22" s="293" t="b">
        <f>IF($E$19=1,$B$60)</f>
        <v>0</v>
      </c>
      <c r="G22" s="293" t="b">
        <f>IF($E$19=2,$B$61)</f>
        <v>0</v>
      </c>
      <c r="H22" s="293" t="b">
        <f>IF($E$19=3,$B$62)</f>
        <v>0</v>
      </c>
      <c r="I22" s="293" t="b">
        <f>IF($E$19=4,$B$63)</f>
        <v>0</v>
      </c>
      <c r="J22" s="293" t="b">
        <f>IF($E$19=5,$B$64)</f>
        <v>0</v>
      </c>
      <c r="K22" s="296">
        <f t="shared" si="0"/>
        <v>0</v>
      </c>
      <c r="N22" s="334" t="b">
        <f t="shared" si="1"/>
        <v>0</v>
      </c>
      <c r="P22" s="334" t="b">
        <f t="shared" si="2"/>
        <v>0</v>
      </c>
      <c r="R22" s="341">
        <f>Inputs!R28</f>
        <v>0</v>
      </c>
    </row>
    <row r="23" spans="2:20" x14ac:dyDescent="0.4">
      <c r="B23" s="336"/>
      <c r="C23" s="340" t="s">
        <v>51</v>
      </c>
      <c r="D23" s="296" t="b">
        <f>IF(AND(E19&gt;=5),K23)</f>
        <v>0</v>
      </c>
      <c r="E23" s="295"/>
      <c r="F23" s="293" t="b">
        <f>IF($E$19=1,$B$60)</f>
        <v>0</v>
      </c>
      <c r="G23" s="293" t="b">
        <f>IF($E$19=2,$B$61)</f>
        <v>0</v>
      </c>
      <c r="H23" s="293" t="b">
        <f>IF($E$19=3,$B$62)</f>
        <v>0</v>
      </c>
      <c r="I23" s="293" t="b">
        <f>IF($E$19=4,$B$63)</f>
        <v>0</v>
      </c>
      <c r="J23" s="293" t="b">
        <f>IF($E$19=5,$B$64)</f>
        <v>0</v>
      </c>
      <c r="K23" s="296">
        <f t="shared" si="0"/>
        <v>0</v>
      </c>
      <c r="N23" s="334" t="b">
        <f t="shared" si="1"/>
        <v>0</v>
      </c>
      <c r="P23" s="334" t="b">
        <f t="shared" si="2"/>
        <v>0</v>
      </c>
      <c r="R23" s="341">
        <f>Inputs!R29</f>
        <v>0</v>
      </c>
    </row>
    <row r="24" spans="2:20" x14ac:dyDescent="0.4">
      <c r="B24" s="336">
        <f>Inputs!G73</f>
        <v>0</v>
      </c>
      <c r="C24" s="337" t="str">
        <f>Inputs!G82</f>
        <v>AP N1</v>
      </c>
      <c r="D24" s="296">
        <f>SUM(F24:J24)</f>
        <v>0</v>
      </c>
      <c r="E24" s="329">
        <f>SUM(Inputs!G74)</f>
        <v>0</v>
      </c>
      <c r="F24" s="293" t="b">
        <f>IF($E$24=1,$B$60)</f>
        <v>0</v>
      </c>
      <c r="G24" s="293" t="b">
        <f>IF($E$24=2,$B$61)</f>
        <v>0</v>
      </c>
      <c r="H24" s="293" t="b">
        <f>IF($E$24=3,$B$62)</f>
        <v>0</v>
      </c>
      <c r="I24" s="293" t="b">
        <f>IF($E$24=4,$B$63)</f>
        <v>0</v>
      </c>
      <c r="J24" s="293" t="b">
        <f>IF($E$24=5,$B$64)</f>
        <v>0</v>
      </c>
      <c r="K24" s="296">
        <f t="shared" si="0"/>
        <v>0</v>
      </c>
      <c r="N24" s="334" t="b">
        <f t="shared" si="1"/>
        <v>0</v>
      </c>
      <c r="P24" s="334" t="b">
        <f t="shared" si="2"/>
        <v>0</v>
      </c>
      <c r="R24" s="341">
        <f>Inputs!R30</f>
        <v>0</v>
      </c>
    </row>
    <row r="25" spans="2:20" x14ac:dyDescent="0.4">
      <c r="B25" s="336"/>
      <c r="C25" s="337" t="str">
        <f>Inputs!G83</f>
        <v>AP N2</v>
      </c>
      <c r="D25" s="296" t="b">
        <f>IF(AND(E24&gt;=2,E24&lt;=5),K25)</f>
        <v>0</v>
      </c>
      <c r="E25" s="295"/>
      <c r="F25" s="293" t="b">
        <f>IF($E$24=1,$B$60)</f>
        <v>0</v>
      </c>
      <c r="G25" s="293" t="b">
        <f>IF($E$24=2,$B$61)</f>
        <v>0</v>
      </c>
      <c r="H25" s="293" t="b">
        <f>IF($E$24=3,$B$62)</f>
        <v>0</v>
      </c>
      <c r="I25" s="293" t="b">
        <f>IF($E$24=4,$B$63)</f>
        <v>0</v>
      </c>
      <c r="J25" s="293" t="b">
        <f>IF($E$24=5,$B$64)</f>
        <v>0</v>
      </c>
      <c r="K25" s="296">
        <f t="shared" si="0"/>
        <v>0</v>
      </c>
      <c r="N25" s="334" t="b">
        <f t="shared" si="1"/>
        <v>0</v>
      </c>
      <c r="P25" s="334" t="b">
        <f t="shared" si="2"/>
        <v>0</v>
      </c>
      <c r="R25" s="341">
        <f>Inputs!R31</f>
        <v>0</v>
      </c>
    </row>
    <row r="26" spans="2:20" x14ac:dyDescent="0.4">
      <c r="B26" s="336"/>
      <c r="C26" s="337" t="str">
        <f>Inputs!G84</f>
        <v>AP N3</v>
      </c>
      <c r="D26" s="296" t="b">
        <f>IF(AND(E24&gt;=3,E24&lt;=5),K26)</f>
        <v>0</v>
      </c>
      <c r="E26" s="295"/>
      <c r="F26" s="293" t="b">
        <f>IF($E$24=1,$B$60)</f>
        <v>0</v>
      </c>
      <c r="G26" s="293" t="b">
        <f>IF($E$24=2,$B$61)</f>
        <v>0</v>
      </c>
      <c r="H26" s="293" t="b">
        <f>IF($E$24=3,$B$62)</f>
        <v>0</v>
      </c>
      <c r="I26" s="293" t="b">
        <f>IF($E$24=4,$B$63)</f>
        <v>0</v>
      </c>
      <c r="J26" s="293" t="b">
        <f>IF($E$24=5,$B$64)</f>
        <v>0</v>
      </c>
      <c r="K26" s="296">
        <f t="shared" si="0"/>
        <v>0</v>
      </c>
      <c r="N26" s="334" t="b">
        <f t="shared" si="1"/>
        <v>0</v>
      </c>
      <c r="P26" s="334" t="b">
        <f t="shared" si="2"/>
        <v>0</v>
      </c>
      <c r="R26" s="341">
        <f>Inputs!R32</f>
        <v>0</v>
      </c>
    </row>
    <row r="27" spans="2:20" x14ac:dyDescent="0.4">
      <c r="B27" s="336"/>
      <c r="C27" s="337" t="str">
        <f>Inputs!G85</f>
        <v>AP N4</v>
      </c>
      <c r="D27" s="296" t="b">
        <f>IF(AND(E24&gt;=4,E24&lt;=5),K27)</f>
        <v>0</v>
      </c>
      <c r="E27" s="295"/>
      <c r="F27" s="293" t="b">
        <f>IF($E$24=1,$B$60)</f>
        <v>0</v>
      </c>
      <c r="G27" s="293" t="b">
        <f>IF($E$24=2,$B$61)</f>
        <v>0</v>
      </c>
      <c r="H27" s="293" t="b">
        <f>IF($E$24=3,$B$62)</f>
        <v>0</v>
      </c>
      <c r="I27" s="293" t="b">
        <f>IF($E$24=4,$B$63)</f>
        <v>0</v>
      </c>
      <c r="J27" s="293" t="b">
        <f>IF($E$24=5,$B$64)</f>
        <v>0</v>
      </c>
      <c r="K27" s="296">
        <f t="shared" si="0"/>
        <v>0</v>
      </c>
      <c r="N27" s="334" t="b">
        <f t="shared" si="1"/>
        <v>0</v>
      </c>
      <c r="P27" s="334" t="b">
        <f t="shared" si="2"/>
        <v>0</v>
      </c>
      <c r="R27" s="341">
        <f>Inputs!R33</f>
        <v>0</v>
      </c>
    </row>
    <row r="28" spans="2:20" x14ac:dyDescent="0.4">
      <c r="B28" s="336"/>
      <c r="C28" s="340" t="s">
        <v>51</v>
      </c>
      <c r="D28" s="296" t="b">
        <f>IF(AND(E24&gt;=5),K28)</f>
        <v>0</v>
      </c>
      <c r="E28" s="295"/>
      <c r="F28" s="293" t="b">
        <f>IF($E$24=1,$B$60)</f>
        <v>0</v>
      </c>
      <c r="G28" s="293" t="b">
        <f>IF($E$24=2,$B$61)</f>
        <v>0</v>
      </c>
      <c r="H28" s="293" t="b">
        <f>IF($E$24=3,$B$62)</f>
        <v>0</v>
      </c>
      <c r="I28" s="293" t="b">
        <f>IF($E$24=4,$B$63)</f>
        <v>0</v>
      </c>
      <c r="J28" s="293" t="b">
        <f>IF($E$24=5,$B$64)</f>
        <v>0</v>
      </c>
      <c r="K28" s="296">
        <f t="shared" si="0"/>
        <v>0</v>
      </c>
      <c r="N28" s="334" t="b">
        <f t="shared" si="1"/>
        <v>0</v>
      </c>
      <c r="P28" s="334" t="b">
        <f t="shared" si="2"/>
        <v>0</v>
      </c>
      <c r="R28" s="341">
        <f>Inputs!R34</f>
        <v>0</v>
      </c>
    </row>
    <row r="29" spans="2:20" x14ac:dyDescent="0.4">
      <c r="B29" s="336">
        <f>Inputs!H73</f>
        <v>0</v>
      </c>
      <c r="C29" s="337" t="str">
        <f>Inputs!H82</f>
        <v>AP N1</v>
      </c>
      <c r="D29" s="296">
        <f>SUM(F29:J29)</f>
        <v>0</v>
      </c>
      <c r="E29" s="329">
        <f>SUM(Inputs!H74)</f>
        <v>0</v>
      </c>
      <c r="F29" s="293" t="b">
        <f>IF($E$29=1,$B$60)</f>
        <v>0</v>
      </c>
      <c r="G29" s="293" t="b">
        <f>IF($E$29=2,$B$61)</f>
        <v>0</v>
      </c>
      <c r="H29" s="293" t="b">
        <f>IF($E$29=3,$B$62)</f>
        <v>0</v>
      </c>
      <c r="I29" s="293" t="b">
        <f>IF($E$29=4,$B$63)</f>
        <v>0</v>
      </c>
      <c r="J29" s="293" t="b">
        <f>IF($E$29=5,$B$64)</f>
        <v>0</v>
      </c>
      <c r="K29" s="296">
        <f t="shared" si="0"/>
        <v>0</v>
      </c>
      <c r="N29" s="334" t="b">
        <f t="shared" si="1"/>
        <v>0</v>
      </c>
      <c r="P29" s="334" t="b">
        <f t="shared" si="2"/>
        <v>0</v>
      </c>
      <c r="R29" s="341">
        <f>Inputs!R35</f>
        <v>0</v>
      </c>
    </row>
    <row r="30" spans="2:20" x14ac:dyDescent="0.4">
      <c r="B30" s="336"/>
      <c r="C30" s="337" t="str">
        <f>Inputs!H83</f>
        <v>AP N2</v>
      </c>
      <c r="D30" s="296" t="b">
        <f>IF(AND(E29&gt;=2,E29&lt;=5),K30)</f>
        <v>0</v>
      </c>
      <c r="E30" s="295"/>
      <c r="F30" s="293" t="b">
        <f>IF($E$29=1,$B$60)</f>
        <v>0</v>
      </c>
      <c r="G30" s="293" t="b">
        <f>IF($E$29=2,$B$61)</f>
        <v>0</v>
      </c>
      <c r="H30" s="293" t="b">
        <f>IF($E$29=3,$B$62)</f>
        <v>0</v>
      </c>
      <c r="I30" s="293" t="b">
        <f>IF($E$29=4,$B$63)</f>
        <v>0</v>
      </c>
      <c r="J30" s="293" t="b">
        <f>IF($E$29=5,$B$64)</f>
        <v>0</v>
      </c>
      <c r="K30" s="296">
        <f t="shared" si="0"/>
        <v>0</v>
      </c>
      <c r="N30" s="334" t="b">
        <f t="shared" si="1"/>
        <v>0</v>
      </c>
      <c r="P30" s="334" t="b">
        <f t="shared" si="2"/>
        <v>0</v>
      </c>
      <c r="R30" s="341">
        <f>Inputs!R36</f>
        <v>0</v>
      </c>
    </row>
    <row r="31" spans="2:20" x14ac:dyDescent="0.4">
      <c r="B31" s="336"/>
      <c r="C31" s="337" t="str">
        <f>Inputs!H84</f>
        <v>AP N3</v>
      </c>
      <c r="D31" s="296" t="b">
        <f>IF(AND(E29&gt;=3,E29&lt;=5),K31)</f>
        <v>0</v>
      </c>
      <c r="E31" s="295"/>
      <c r="F31" s="293" t="b">
        <f>IF($E$29=1,$B$60)</f>
        <v>0</v>
      </c>
      <c r="G31" s="293" t="b">
        <f>IF($E$29=2,$B$61)</f>
        <v>0</v>
      </c>
      <c r="H31" s="293" t="b">
        <f>IF($E$29=3,$B$62)</f>
        <v>0</v>
      </c>
      <c r="I31" s="293" t="b">
        <f>IF($E$29=4,$B$63)</f>
        <v>0</v>
      </c>
      <c r="J31" s="293" t="b">
        <f>IF($E$29=5,$B$64)</f>
        <v>0</v>
      </c>
      <c r="K31" s="296">
        <f t="shared" si="0"/>
        <v>0</v>
      </c>
      <c r="N31" s="334" t="b">
        <f t="shared" si="1"/>
        <v>0</v>
      </c>
      <c r="P31" s="334" t="b">
        <f t="shared" si="2"/>
        <v>0</v>
      </c>
      <c r="R31" s="341">
        <f>Inputs!R37</f>
        <v>0</v>
      </c>
    </row>
    <row r="32" spans="2:20" x14ac:dyDescent="0.4">
      <c r="B32" s="336"/>
      <c r="C32" s="337" t="str">
        <f>Inputs!H85</f>
        <v>AP N4</v>
      </c>
      <c r="D32" s="296" t="b">
        <f>IF(AND(E29&gt;=4,E29&lt;=5),K32)</f>
        <v>0</v>
      </c>
      <c r="E32" s="295"/>
      <c r="F32" s="293" t="b">
        <f>IF($E$29=1,$B$60)</f>
        <v>0</v>
      </c>
      <c r="G32" s="293" t="b">
        <f>IF($E$29=2,$B$61)</f>
        <v>0</v>
      </c>
      <c r="H32" s="293" t="b">
        <f>IF($E$29=3,$B$62)</f>
        <v>0</v>
      </c>
      <c r="I32" s="293" t="b">
        <f>IF($E$29=4,$B$63)</f>
        <v>0</v>
      </c>
      <c r="J32" s="293" t="b">
        <f>IF($E$29=5,$B$64)</f>
        <v>0</v>
      </c>
      <c r="K32" s="296">
        <f t="shared" si="0"/>
        <v>0</v>
      </c>
      <c r="N32" s="334" t="b">
        <f t="shared" si="1"/>
        <v>0</v>
      </c>
      <c r="P32" s="334" t="b">
        <f t="shared" si="2"/>
        <v>0</v>
      </c>
      <c r="R32" s="341">
        <f>Inputs!R38</f>
        <v>0</v>
      </c>
    </row>
    <row r="33" spans="2:18" x14ac:dyDescent="0.4">
      <c r="B33" s="336"/>
      <c r="C33" s="340" t="s">
        <v>51</v>
      </c>
      <c r="D33" s="296" t="b">
        <f>IF(AND(E29&gt;=5),K33)</f>
        <v>0</v>
      </c>
      <c r="E33" s="295"/>
      <c r="F33" s="293" t="b">
        <f>IF($E$29=1,$B$60)</f>
        <v>0</v>
      </c>
      <c r="G33" s="293" t="b">
        <f>IF($E$29=2,$B$61)</f>
        <v>0</v>
      </c>
      <c r="H33" s="293" t="b">
        <f>IF($E$29=3,$B$62)</f>
        <v>0</v>
      </c>
      <c r="I33" s="293" t="b">
        <f>IF($E$29=4,$B$63)</f>
        <v>0</v>
      </c>
      <c r="J33" s="293" t="b">
        <f>IF($E$29=5,$B$64)</f>
        <v>0</v>
      </c>
      <c r="K33" s="296">
        <f t="shared" si="0"/>
        <v>0</v>
      </c>
      <c r="N33" s="334" t="b">
        <f t="shared" si="1"/>
        <v>0</v>
      </c>
      <c r="P33" s="334" t="b">
        <f t="shared" si="2"/>
        <v>0</v>
      </c>
      <c r="R33" s="341">
        <f>Inputs!R42</f>
        <v>0</v>
      </c>
    </row>
    <row r="34" spans="2:18" x14ac:dyDescent="0.4">
      <c r="B34" s="336">
        <f>Inputs!I73</f>
        <v>0</v>
      </c>
      <c r="C34" s="337" t="str">
        <f>Inputs!I82</f>
        <v>AP N1</v>
      </c>
      <c r="D34" s="296">
        <f>SUM(F34:J34)</f>
        <v>0</v>
      </c>
      <c r="E34" s="329">
        <f>SUM(Inputs!I74)</f>
        <v>0</v>
      </c>
      <c r="F34" s="293" t="b">
        <f>IF($E$34=1,$B$60)</f>
        <v>0</v>
      </c>
      <c r="G34" s="293" t="b">
        <f>IF($E$34=2,$B$61)</f>
        <v>0</v>
      </c>
      <c r="H34" s="293" t="b">
        <f>IF($E$34=3,$B$62)</f>
        <v>0</v>
      </c>
      <c r="I34" s="293" t="b">
        <f>IF($E$34=4,$B$63)</f>
        <v>0</v>
      </c>
      <c r="J34" s="293" t="b">
        <f>IF($E$34=5,$B$64)</f>
        <v>0</v>
      </c>
      <c r="K34" s="296">
        <f t="shared" si="0"/>
        <v>0</v>
      </c>
      <c r="N34" s="334" t="b">
        <f t="shared" si="1"/>
        <v>0</v>
      </c>
      <c r="P34" s="334" t="b">
        <f t="shared" si="2"/>
        <v>0</v>
      </c>
      <c r="R34" s="341">
        <f>Inputs!R43</f>
        <v>0</v>
      </c>
    </row>
    <row r="35" spans="2:18" x14ac:dyDescent="0.4">
      <c r="B35" s="336"/>
      <c r="C35" s="337" t="str">
        <f>Inputs!I83</f>
        <v>AP N2</v>
      </c>
      <c r="D35" s="296" t="b">
        <f>IF(AND(E34&gt;=2,E34&lt;=5),K35)</f>
        <v>0</v>
      </c>
      <c r="E35" s="295"/>
      <c r="F35" s="293" t="b">
        <f t="shared" ref="F35:F38" si="3">IF($E$34=1,$B$60)</f>
        <v>0</v>
      </c>
      <c r="G35" s="293" t="b">
        <f>IF($E$34=2,$B$61)</f>
        <v>0</v>
      </c>
      <c r="H35" s="293" t="b">
        <f>IF($E$34=3,$B$62)</f>
        <v>0</v>
      </c>
      <c r="I35" s="293" t="b">
        <f>IF($E$34=4,$B$63)</f>
        <v>0</v>
      </c>
      <c r="J35" s="293" t="b">
        <f>IF($E$34=5,$B$64)</f>
        <v>0</v>
      </c>
      <c r="K35" s="296">
        <f t="shared" si="0"/>
        <v>0</v>
      </c>
      <c r="N35" s="334" t="b">
        <f t="shared" si="1"/>
        <v>0</v>
      </c>
      <c r="P35" s="334" t="b">
        <f t="shared" si="2"/>
        <v>0</v>
      </c>
      <c r="R35" s="341" t="b">
        <f>Inputs!R44</f>
        <v>0</v>
      </c>
    </row>
    <row r="36" spans="2:18" x14ac:dyDescent="0.4">
      <c r="B36" s="336"/>
      <c r="C36" s="337" t="str">
        <f>Inputs!I84</f>
        <v>AP N3</v>
      </c>
      <c r="D36" s="296" t="b">
        <f>IF(AND(E34&gt;=3,E34&lt;=5),K36)</f>
        <v>0</v>
      </c>
      <c r="E36" s="295"/>
      <c r="F36" s="293" t="b">
        <f t="shared" si="3"/>
        <v>0</v>
      </c>
      <c r="G36" s="293" t="b">
        <f>IF($E$34=2,$B$61)</f>
        <v>0</v>
      </c>
      <c r="H36" s="293" t="b">
        <f>IF($E$34=3,$B$62)</f>
        <v>0</v>
      </c>
      <c r="I36" s="293" t="b">
        <f>IF($E$34=4,$B$63)</f>
        <v>0</v>
      </c>
      <c r="J36" s="293" t="b">
        <f>IF($E$34=5,$B$64)</f>
        <v>0</v>
      </c>
      <c r="K36" s="296">
        <f t="shared" ref="K36:K53" si="4">SUM(F36:J36)</f>
        <v>0</v>
      </c>
      <c r="N36" s="334" t="b">
        <f t="shared" si="1"/>
        <v>0</v>
      </c>
      <c r="P36" s="334" t="b">
        <f t="shared" si="2"/>
        <v>0</v>
      </c>
      <c r="R36" s="341" t="b">
        <f>Inputs!R45</f>
        <v>0</v>
      </c>
    </row>
    <row r="37" spans="2:18" x14ac:dyDescent="0.4">
      <c r="B37" s="336"/>
      <c r="C37" s="337" t="str">
        <f>Inputs!I85</f>
        <v>AP N4</v>
      </c>
      <c r="D37" s="296" t="b">
        <f>IF(AND(E34&gt;=4,E34&lt;=5),K37)</f>
        <v>0</v>
      </c>
      <c r="E37" s="295"/>
      <c r="F37" s="293" t="b">
        <f t="shared" si="3"/>
        <v>0</v>
      </c>
      <c r="G37" s="293" t="b">
        <f>IF($E$34=2,$B$61)</f>
        <v>0</v>
      </c>
      <c r="H37" s="293" t="b">
        <f>IF($E$34=3,$B$62)</f>
        <v>0</v>
      </c>
      <c r="I37" s="293" t="b">
        <f>IF($E$34=4,$B$63)</f>
        <v>0</v>
      </c>
      <c r="J37" s="293" t="b">
        <f>IF($E$34=5,$B$64)</f>
        <v>0</v>
      </c>
      <c r="K37" s="296">
        <f t="shared" si="4"/>
        <v>0</v>
      </c>
      <c r="N37" s="334" t="b">
        <f t="shared" si="1"/>
        <v>0</v>
      </c>
      <c r="P37" s="334" t="b">
        <f t="shared" si="2"/>
        <v>0</v>
      </c>
      <c r="R37" s="341" t="b">
        <f>Inputs!R46</f>
        <v>0</v>
      </c>
    </row>
    <row r="38" spans="2:18" x14ac:dyDescent="0.4">
      <c r="B38" s="336"/>
      <c r="C38" s="340" t="s">
        <v>51</v>
      </c>
      <c r="D38" s="296" t="b">
        <f>IF(AND(E34&gt;=5),K38)</f>
        <v>0</v>
      </c>
      <c r="E38" s="295"/>
      <c r="F38" s="293" t="b">
        <f t="shared" si="3"/>
        <v>0</v>
      </c>
      <c r="G38" s="293" t="b">
        <f>IF($E$34=2,$B$61)</f>
        <v>0</v>
      </c>
      <c r="H38" s="293" t="b">
        <f>IF($E$34=3,$B$62)</f>
        <v>0</v>
      </c>
      <c r="I38" s="293" t="b">
        <f>IF($E$34=4,$B$63)</f>
        <v>0</v>
      </c>
      <c r="J38" s="293" t="b">
        <f>IF($E$34=5,$B$64)</f>
        <v>0</v>
      </c>
      <c r="K38" s="296">
        <f t="shared" si="4"/>
        <v>0</v>
      </c>
      <c r="N38" s="334" t="b">
        <f t="shared" si="1"/>
        <v>0</v>
      </c>
      <c r="P38" s="334" t="b">
        <f t="shared" si="2"/>
        <v>0</v>
      </c>
      <c r="R38" s="341">
        <f>Inputs!R47</f>
        <v>0</v>
      </c>
    </row>
    <row r="39" spans="2:18" x14ac:dyDescent="0.4">
      <c r="B39" s="336">
        <f>Inputs!J73</f>
        <v>0</v>
      </c>
      <c r="C39" s="337" t="str">
        <f>Inputs!J82</f>
        <v>AP N1</v>
      </c>
      <c r="D39" s="296">
        <f>SUM(F39:J39)</f>
        <v>0</v>
      </c>
      <c r="E39" s="329">
        <f>SUM(Inputs!J74)</f>
        <v>0</v>
      </c>
      <c r="F39" s="293" t="b">
        <f>IF($E$39=1,$B$60)</f>
        <v>0</v>
      </c>
      <c r="G39" s="293" t="b">
        <f>IF($E$39=2,$B$61)</f>
        <v>0</v>
      </c>
      <c r="H39" s="293" t="b">
        <f>IF($E$39=3,$B$62)</f>
        <v>0</v>
      </c>
      <c r="I39" s="293" t="b">
        <f>IF($E$39=4,$B$63)</f>
        <v>0</v>
      </c>
      <c r="J39" s="293" t="b">
        <f>IF($E$39=5,$B$64)</f>
        <v>0</v>
      </c>
      <c r="K39" s="296">
        <f t="shared" si="4"/>
        <v>0</v>
      </c>
      <c r="N39" s="334" t="b">
        <f t="shared" si="1"/>
        <v>0</v>
      </c>
      <c r="P39" s="334" t="b">
        <f t="shared" si="2"/>
        <v>0</v>
      </c>
      <c r="R39" s="341">
        <f>Inputs!R48</f>
        <v>0</v>
      </c>
    </row>
    <row r="40" spans="2:18" x14ac:dyDescent="0.4">
      <c r="B40" s="336"/>
      <c r="C40" s="337" t="str">
        <f>Inputs!J83</f>
        <v>AP N2</v>
      </c>
      <c r="D40" s="296" t="b">
        <f>IF(AND(E39&gt;=2,E39&lt;=5),K40)</f>
        <v>0</v>
      </c>
      <c r="E40" s="295"/>
      <c r="F40" s="293" t="b">
        <f>IF($E$39=1,$B$60)</f>
        <v>0</v>
      </c>
      <c r="G40" s="293" t="b">
        <f>IF($E$39=2,$B$61)</f>
        <v>0</v>
      </c>
      <c r="H40" s="293" t="b">
        <f>IF($E$39=3,$B$62)</f>
        <v>0</v>
      </c>
      <c r="I40" s="293" t="b">
        <f>IF($E$39=4,$B$63)</f>
        <v>0</v>
      </c>
      <c r="J40" s="293" t="b">
        <f>IF($E$39=5,$B$64)</f>
        <v>0</v>
      </c>
      <c r="K40" s="296">
        <f t="shared" si="4"/>
        <v>0</v>
      </c>
      <c r="N40" s="334" t="b">
        <f t="shared" si="1"/>
        <v>0</v>
      </c>
      <c r="P40" s="334" t="b">
        <f t="shared" si="2"/>
        <v>0</v>
      </c>
      <c r="R40" s="341" t="b">
        <f>Inputs!R49</f>
        <v>0</v>
      </c>
    </row>
    <row r="41" spans="2:18" x14ac:dyDescent="0.4">
      <c r="B41" s="336"/>
      <c r="C41" s="337" t="str">
        <f>Inputs!J84</f>
        <v>AP N3</v>
      </c>
      <c r="D41" s="296" t="b">
        <f>IF(AND(E39&gt;=3,E39&lt;=5),K41)</f>
        <v>0</v>
      </c>
      <c r="E41" s="295"/>
      <c r="F41" s="293" t="b">
        <f>IF($E$39=1,$B$60)</f>
        <v>0</v>
      </c>
      <c r="G41" s="293" t="b">
        <f>IF($E$39=2,$B$61)</f>
        <v>0</v>
      </c>
      <c r="H41" s="293" t="b">
        <f>IF($E$39=3,$B$62)</f>
        <v>0</v>
      </c>
      <c r="I41" s="293" t="b">
        <f>IF($E$39=4,$B$63)</f>
        <v>0</v>
      </c>
      <c r="J41" s="293" t="b">
        <f>IF($E$39=5,$B$64)</f>
        <v>0</v>
      </c>
      <c r="K41" s="296">
        <f t="shared" si="4"/>
        <v>0</v>
      </c>
      <c r="N41" s="334" t="b">
        <f t="shared" si="1"/>
        <v>0</v>
      </c>
      <c r="P41" s="334" t="b">
        <f t="shared" si="2"/>
        <v>0</v>
      </c>
      <c r="R41" s="341" t="b">
        <f>Inputs!R50</f>
        <v>0</v>
      </c>
    </row>
    <row r="42" spans="2:18" x14ac:dyDescent="0.4">
      <c r="B42" s="336"/>
      <c r="C42" s="337" t="str">
        <f>Inputs!J85</f>
        <v>AP N4</v>
      </c>
      <c r="D42" s="296" t="b">
        <f>IF(AND(E39&gt;=4,E39&lt;=5),K42)</f>
        <v>0</v>
      </c>
      <c r="E42" s="295"/>
      <c r="F42" s="293" t="b">
        <f>IF($E$39=1,$B$60)</f>
        <v>0</v>
      </c>
      <c r="G42" s="293" t="b">
        <f>IF($E$39=2,$B$61)</f>
        <v>0</v>
      </c>
      <c r="H42" s="293" t="b">
        <f>IF($E$39=3,$B$62)</f>
        <v>0</v>
      </c>
      <c r="I42" s="293" t="b">
        <f>IF($E$39=4,$B$63)</f>
        <v>0</v>
      </c>
      <c r="J42" s="293" t="b">
        <f>IF($E$39=5,$B$64)</f>
        <v>0</v>
      </c>
      <c r="K42" s="296">
        <f t="shared" si="4"/>
        <v>0</v>
      </c>
      <c r="N42" s="334" t="b">
        <f t="shared" si="1"/>
        <v>0</v>
      </c>
      <c r="P42" s="334" t="b">
        <f t="shared" si="2"/>
        <v>0</v>
      </c>
      <c r="R42" s="341">
        <f>Inputs!R51</f>
        <v>0</v>
      </c>
    </row>
    <row r="43" spans="2:18" x14ac:dyDescent="0.4">
      <c r="B43" s="336"/>
      <c r="C43" s="340" t="s">
        <v>51</v>
      </c>
      <c r="D43" s="296" t="b">
        <f>IF(AND(E39&gt;=5),K43)</f>
        <v>0</v>
      </c>
      <c r="E43" s="295"/>
      <c r="F43" s="293" t="b">
        <f>IF($E$39=1,$B$60)</f>
        <v>0</v>
      </c>
      <c r="G43" s="293" t="b">
        <f>IF($E$39=2,$B$61)</f>
        <v>0</v>
      </c>
      <c r="H43" s="293" t="b">
        <f>IF($E$39=3,$B$62)</f>
        <v>0</v>
      </c>
      <c r="I43" s="293" t="b">
        <f>IF($E$39=4,$B$63)</f>
        <v>0</v>
      </c>
      <c r="J43" s="293" t="b">
        <f>IF($E$39=5,$B$64)</f>
        <v>0</v>
      </c>
      <c r="K43" s="296">
        <f t="shared" si="4"/>
        <v>0</v>
      </c>
      <c r="N43" s="334" t="b">
        <f t="shared" si="1"/>
        <v>0</v>
      </c>
      <c r="P43" s="334" t="b">
        <f t="shared" si="2"/>
        <v>0</v>
      </c>
      <c r="R43" s="341">
        <f>Inputs!R52</f>
        <v>0</v>
      </c>
    </row>
    <row r="44" spans="2:18" x14ac:dyDescent="0.4">
      <c r="B44" s="336">
        <f>Inputs!K73</f>
        <v>0</v>
      </c>
      <c r="C44" s="337" t="str">
        <f>Inputs!K82</f>
        <v>AP N1</v>
      </c>
      <c r="D44" s="296">
        <f>SUM(F44:J44)</f>
        <v>0</v>
      </c>
      <c r="E44" s="329">
        <f>SUM(Inputs!K74)</f>
        <v>0</v>
      </c>
      <c r="F44" s="293" t="b">
        <f>IF($E$44=1,$B$60)</f>
        <v>0</v>
      </c>
      <c r="G44" s="293" t="b">
        <f>IF($E$44=2,$B$61)</f>
        <v>0</v>
      </c>
      <c r="H44" s="293" t="b">
        <f>IF($E$44=3,$B$62)</f>
        <v>0</v>
      </c>
      <c r="I44" s="293" t="b">
        <f>IF($E$44=4,$B$63)</f>
        <v>0</v>
      </c>
      <c r="J44" s="293" t="b">
        <f>IF($E$44=5,$B$64)</f>
        <v>0</v>
      </c>
      <c r="K44" s="296">
        <f t="shared" si="4"/>
        <v>0</v>
      </c>
      <c r="N44" s="334" t="b">
        <f t="shared" si="1"/>
        <v>0</v>
      </c>
      <c r="P44" s="334" t="b">
        <f t="shared" si="2"/>
        <v>0</v>
      </c>
      <c r="R44" s="341" t="b">
        <f>Inputs!R53</f>
        <v>0</v>
      </c>
    </row>
    <row r="45" spans="2:18" x14ac:dyDescent="0.4">
      <c r="B45" s="336"/>
      <c r="C45" s="337" t="str">
        <f>Inputs!K83</f>
        <v>AP N2</v>
      </c>
      <c r="D45" s="296" t="b">
        <f>IF(AND(E44&gt;=2,E44&lt;=5),K45)</f>
        <v>0</v>
      </c>
      <c r="E45" s="295"/>
      <c r="F45" s="293" t="b">
        <f>IF($E$44=1,$B$60)</f>
        <v>0</v>
      </c>
      <c r="G45" s="293" t="b">
        <f>IF($E$44=2,$B$61)</f>
        <v>0</v>
      </c>
      <c r="H45" s="293" t="b">
        <f>IF($E$44=3,$B$62)</f>
        <v>0</v>
      </c>
      <c r="I45" s="293" t="b">
        <f>IF($E$44=4,$B$63)</f>
        <v>0</v>
      </c>
      <c r="J45" s="293" t="b">
        <f>IF($E$44=5,$B$64)</f>
        <v>0</v>
      </c>
      <c r="K45" s="296">
        <f t="shared" si="4"/>
        <v>0</v>
      </c>
      <c r="N45" s="334" t="b">
        <f t="shared" si="1"/>
        <v>0</v>
      </c>
      <c r="P45" s="334" t="b">
        <f t="shared" si="2"/>
        <v>0</v>
      </c>
      <c r="R45" s="341" t="b">
        <f>Inputs!R54</f>
        <v>0</v>
      </c>
    </row>
    <row r="46" spans="2:18" x14ac:dyDescent="0.4">
      <c r="B46" s="336"/>
      <c r="C46" s="337" t="str">
        <f>Inputs!K84</f>
        <v>AP N3</v>
      </c>
      <c r="D46" s="296" t="b">
        <f>IF(AND(E44&gt;=3,E44&lt;=5),K46)</f>
        <v>0</v>
      </c>
      <c r="E46" s="295"/>
      <c r="F46" s="293" t="b">
        <f>IF($E$44=1,$B$60)</f>
        <v>0</v>
      </c>
      <c r="G46" s="293" t="b">
        <f>IF($E$44=2,$B$61)</f>
        <v>0</v>
      </c>
      <c r="H46" s="293" t="b">
        <f>IF($E$44=3,$B$62)</f>
        <v>0</v>
      </c>
      <c r="I46" s="293" t="b">
        <f>IF($E$44=4,$B$63)</f>
        <v>0</v>
      </c>
      <c r="J46" s="293" t="b">
        <f>IF($E$44=5,$B$64)</f>
        <v>0</v>
      </c>
      <c r="K46" s="296">
        <f t="shared" si="4"/>
        <v>0</v>
      </c>
      <c r="N46" s="334" t="b">
        <f t="shared" si="1"/>
        <v>0</v>
      </c>
      <c r="P46" s="334" t="b">
        <f t="shared" si="2"/>
        <v>0</v>
      </c>
      <c r="R46" s="341">
        <f>Inputs!R55</f>
        <v>0</v>
      </c>
    </row>
    <row r="47" spans="2:18" x14ac:dyDescent="0.4">
      <c r="B47" s="336"/>
      <c r="C47" s="337" t="str">
        <f>Inputs!K85</f>
        <v>AP N4</v>
      </c>
      <c r="D47" s="296" t="b">
        <f>IF(AND(E44&gt;=4,E44&lt;=5),K47)</f>
        <v>0</v>
      </c>
      <c r="E47" s="295"/>
      <c r="F47" s="293" t="b">
        <f>IF($E$44=1,$B$60)</f>
        <v>0</v>
      </c>
      <c r="G47" s="293" t="b">
        <f>IF($E$44=2,$B$61)</f>
        <v>0</v>
      </c>
      <c r="H47" s="293" t="b">
        <f>IF($E$44=3,$B$62)</f>
        <v>0</v>
      </c>
      <c r="I47" s="293" t="b">
        <f>IF($E$44=4,$B$63)</f>
        <v>0</v>
      </c>
      <c r="J47" s="293" t="b">
        <f>IF($E$44=5,$B$64)</f>
        <v>0</v>
      </c>
      <c r="K47" s="296">
        <f t="shared" si="4"/>
        <v>0</v>
      </c>
      <c r="N47" s="334" t="b">
        <f t="shared" si="1"/>
        <v>0</v>
      </c>
      <c r="P47" s="334" t="b">
        <f t="shared" si="2"/>
        <v>0</v>
      </c>
      <c r="R47" s="341">
        <f>Inputs!R57</f>
        <v>0</v>
      </c>
    </row>
    <row r="48" spans="2:18" x14ac:dyDescent="0.4">
      <c r="B48" s="336"/>
      <c r="C48" s="340" t="s">
        <v>51</v>
      </c>
      <c r="D48" s="296" t="b">
        <f>IF(AND(E44&gt;=5),K48)</f>
        <v>0</v>
      </c>
      <c r="E48" s="295"/>
      <c r="F48" s="293" t="b">
        <f>IF($E$44=1,$B$60)</f>
        <v>0</v>
      </c>
      <c r="G48" s="293" t="b">
        <f>IF($E$44=2,$B$61)</f>
        <v>0</v>
      </c>
      <c r="H48" s="293" t="b">
        <f>IF($E$44=3,$B$62)</f>
        <v>0</v>
      </c>
      <c r="I48" s="293" t="b">
        <f>IF($E$44=4,$B$63)</f>
        <v>0</v>
      </c>
      <c r="J48" s="293" t="b">
        <f>IF($E$44=5,$B$64)</f>
        <v>0</v>
      </c>
      <c r="K48" s="296">
        <f t="shared" si="4"/>
        <v>0</v>
      </c>
      <c r="N48" s="334" t="b">
        <f t="shared" si="1"/>
        <v>0</v>
      </c>
      <c r="P48" s="334" t="b">
        <f t="shared" si="2"/>
        <v>0</v>
      </c>
      <c r="R48" s="341">
        <f>Inputs!R58</f>
        <v>0</v>
      </c>
    </row>
    <row r="49" spans="1:18" x14ac:dyDescent="0.4">
      <c r="B49" s="336">
        <f>Inputs!L73</f>
        <v>0</v>
      </c>
      <c r="C49" s="337" t="str">
        <f>Inputs!L82</f>
        <v>AP N1</v>
      </c>
      <c r="D49" s="296">
        <f>SUM(F49:J49)</f>
        <v>0</v>
      </c>
      <c r="E49" s="329">
        <f>SUM(Inputs!L74)</f>
        <v>0</v>
      </c>
      <c r="F49" s="293" t="b">
        <f>IF($E$49=1,$B$60)</f>
        <v>0</v>
      </c>
      <c r="G49" s="293" t="b">
        <f>IF($E$49=2,$B$61)</f>
        <v>0</v>
      </c>
      <c r="H49" s="293" t="b">
        <f>IF($E$49=3,$B$62)</f>
        <v>0</v>
      </c>
      <c r="I49" s="293" t="b">
        <f>IF($E$49=4,$B$63)</f>
        <v>0</v>
      </c>
      <c r="J49" s="293" t="b">
        <f>IF($E$49=5,$B$64)</f>
        <v>0</v>
      </c>
      <c r="K49" s="296">
        <f t="shared" si="4"/>
        <v>0</v>
      </c>
      <c r="N49" s="334" t="b">
        <f t="shared" si="1"/>
        <v>0</v>
      </c>
      <c r="P49" s="334" t="b">
        <f t="shared" si="2"/>
        <v>0</v>
      </c>
      <c r="R49" s="341">
        <f>Inputs!R59</f>
        <v>0</v>
      </c>
    </row>
    <row r="50" spans="1:18" x14ac:dyDescent="0.4">
      <c r="B50" s="336"/>
      <c r="C50" s="337" t="str">
        <f>Inputs!L83</f>
        <v>AP N2</v>
      </c>
      <c r="D50" s="296" t="b">
        <f>IF(AND(E49&gt;=2,E49&lt;=5),K50)</f>
        <v>0</v>
      </c>
      <c r="E50" s="295"/>
      <c r="F50" s="293" t="b">
        <f>IF($E$49=1,$B$60)</f>
        <v>0</v>
      </c>
      <c r="G50" s="293" t="b">
        <f>IF($E$49=2,$B$61)</f>
        <v>0</v>
      </c>
      <c r="H50" s="293" t="b">
        <f>IF($E$49=3,$B$62)</f>
        <v>0</v>
      </c>
      <c r="I50" s="293" t="b">
        <f>IF($E$49=4,$B$63)</f>
        <v>0</v>
      </c>
      <c r="J50" s="293" t="b">
        <f>IF($E$49=5,$B$64)</f>
        <v>0</v>
      </c>
      <c r="K50" s="296">
        <f t="shared" si="4"/>
        <v>0</v>
      </c>
      <c r="N50" s="334" t="b">
        <f t="shared" si="1"/>
        <v>0</v>
      </c>
      <c r="P50" s="334" t="b">
        <f t="shared" si="2"/>
        <v>0</v>
      </c>
      <c r="R50" s="341">
        <f>Inputs!R60</f>
        <v>0</v>
      </c>
    </row>
    <row r="51" spans="1:18" x14ac:dyDescent="0.4">
      <c r="B51" s="336"/>
      <c r="C51" s="337" t="str">
        <f>Inputs!L84</f>
        <v>AP N3</v>
      </c>
      <c r="D51" s="296" t="b">
        <f>IF(AND(E49&gt;=3,E49&lt;=5),K51)</f>
        <v>0</v>
      </c>
      <c r="E51" s="295"/>
      <c r="F51" s="293" t="b">
        <f>IF($E$49=1,$B$60)</f>
        <v>0</v>
      </c>
      <c r="G51" s="293" t="b">
        <f>IF($E$49=2,$B$61)</f>
        <v>0</v>
      </c>
      <c r="H51" s="293" t="b">
        <f>IF($E$49=3,$B$62)</f>
        <v>0</v>
      </c>
      <c r="I51" s="293" t="b">
        <f>IF($E$49=4,$B$63)</f>
        <v>0</v>
      </c>
      <c r="J51" s="293" t="b">
        <f>IF($E$49=5,$B$64)</f>
        <v>0</v>
      </c>
      <c r="K51" s="296">
        <f t="shared" si="4"/>
        <v>0</v>
      </c>
      <c r="N51" s="334" t="b">
        <f t="shared" si="1"/>
        <v>0</v>
      </c>
      <c r="P51" s="334" t="b">
        <f t="shared" si="2"/>
        <v>0</v>
      </c>
      <c r="R51" s="341">
        <f>Inputs!R61</f>
        <v>0</v>
      </c>
    </row>
    <row r="52" spans="1:18" x14ac:dyDescent="0.4">
      <c r="B52" s="336"/>
      <c r="C52" s="337" t="str">
        <f>Inputs!L85</f>
        <v>AP N4</v>
      </c>
      <c r="D52" s="296" t="b">
        <f>IF(AND(E49&gt;=4,E49&lt;=5),K52)</f>
        <v>0</v>
      </c>
      <c r="E52" s="295"/>
      <c r="F52" s="293" t="b">
        <f>IF($E$49=1,$B$60)</f>
        <v>0</v>
      </c>
      <c r="G52" s="293" t="b">
        <f>IF($E$49=2,$B$61)</f>
        <v>0</v>
      </c>
      <c r="H52" s="293" t="b">
        <f>IF($E$49=3,$B$62)</f>
        <v>0</v>
      </c>
      <c r="I52" s="293" t="b">
        <f>IF($E$49=4,$B$63)</f>
        <v>0</v>
      </c>
      <c r="J52" s="293" t="b">
        <f>IF($E$49=5,$B$64)</f>
        <v>0</v>
      </c>
      <c r="K52" s="296">
        <f t="shared" si="4"/>
        <v>0</v>
      </c>
      <c r="N52" s="334" t="b">
        <f t="shared" si="1"/>
        <v>0</v>
      </c>
      <c r="P52" s="334" t="b">
        <f t="shared" si="2"/>
        <v>0</v>
      </c>
      <c r="R52" s="341">
        <f>Inputs!R62</f>
        <v>0</v>
      </c>
    </row>
    <row r="53" spans="1:18" x14ac:dyDescent="0.4">
      <c r="B53" s="336"/>
      <c r="C53" s="340" t="s">
        <v>51</v>
      </c>
      <c r="D53" s="296" t="b">
        <f>IF(AND(E49&gt;=5),K53)</f>
        <v>0</v>
      </c>
      <c r="E53" s="295"/>
      <c r="F53" s="293" t="b">
        <f>IF($E$49=1,$B$60)</f>
        <v>0</v>
      </c>
      <c r="G53" s="293" t="b">
        <f>IF($E$49=2,$B$61)</f>
        <v>0</v>
      </c>
      <c r="H53" s="293" t="b">
        <f>IF($E$49=3,$B$62)</f>
        <v>0</v>
      </c>
      <c r="I53" s="293" t="b">
        <f>IF($E$49=4,$B$63)</f>
        <v>0</v>
      </c>
      <c r="J53" s="293" t="b">
        <f>IF($E$49=5,$B$64)</f>
        <v>0</v>
      </c>
      <c r="K53" s="296">
        <f t="shared" si="4"/>
        <v>0</v>
      </c>
      <c r="N53" s="334" t="b">
        <f t="shared" si="1"/>
        <v>0</v>
      </c>
      <c r="P53" s="334" t="b">
        <f t="shared" si="2"/>
        <v>0</v>
      </c>
      <c r="R53" s="341">
        <f>Inputs!R63</f>
        <v>0</v>
      </c>
    </row>
    <row r="54" spans="1:18" x14ac:dyDescent="0.4">
      <c r="B54" s="336"/>
      <c r="C54" s="342"/>
      <c r="D54" s="343">
        <v>4257</v>
      </c>
      <c r="E54" s="295"/>
      <c r="F54" s="296"/>
      <c r="N54" s="334" t="b">
        <f t="shared" si="1"/>
        <v>0</v>
      </c>
      <c r="P54" s="334" t="b">
        <f t="shared" si="2"/>
        <v>0</v>
      </c>
      <c r="R54" s="341">
        <f>Inputs!R64</f>
        <v>0</v>
      </c>
    </row>
    <row r="55" spans="1:18" x14ac:dyDescent="0.4">
      <c r="N55" s="334" t="b">
        <f t="shared" si="1"/>
        <v>0</v>
      </c>
      <c r="P55" s="334" t="b">
        <f t="shared" si="2"/>
        <v>0</v>
      </c>
      <c r="R55" s="341">
        <f>Inputs!R65</f>
        <v>0</v>
      </c>
    </row>
    <row r="56" spans="1:18" x14ac:dyDescent="0.4">
      <c r="N56" s="334" t="b">
        <f t="shared" si="1"/>
        <v>0</v>
      </c>
    </row>
    <row r="58" spans="1:18" x14ac:dyDescent="0.4">
      <c r="B58" s="334">
        <f>Inputs!N73</f>
        <v>0</v>
      </c>
    </row>
    <row r="59" spans="1:18" x14ac:dyDescent="0.4">
      <c r="B59" s="344" t="e">
        <f>SUM(100/B58)/100</f>
        <v>#DIV/0!</v>
      </c>
    </row>
    <row r="60" spans="1:18" x14ac:dyDescent="0.4">
      <c r="A60" s="329">
        <v>1</v>
      </c>
      <c r="B60" s="344" t="e">
        <f>SUM(B59/1)</f>
        <v>#DIV/0!</v>
      </c>
    </row>
    <row r="61" spans="1:18" x14ac:dyDescent="0.4">
      <c r="A61" s="329">
        <v>2</v>
      </c>
      <c r="B61" s="344" t="e">
        <f>SUM(B59/2)</f>
        <v>#DIV/0!</v>
      </c>
    </row>
    <row r="62" spans="1:18" x14ac:dyDescent="0.4">
      <c r="A62" s="329">
        <v>3</v>
      </c>
      <c r="B62" s="344" t="e">
        <f>SUM(B59/3)</f>
        <v>#DIV/0!</v>
      </c>
    </row>
    <row r="63" spans="1:18" x14ac:dyDescent="0.4">
      <c r="A63" s="329">
        <v>4</v>
      </c>
      <c r="B63" s="344" t="e">
        <f>SUM(B59/4)</f>
        <v>#DIV/0!</v>
      </c>
    </row>
    <row r="64" spans="1:18" x14ac:dyDescent="0.4">
      <c r="A64" s="329">
        <v>5</v>
      </c>
      <c r="B64" s="344" t="e">
        <f>SUM(B59/5)</f>
        <v>#DIV/0!</v>
      </c>
    </row>
    <row r="69" spans="2:13" x14ac:dyDescent="0.4">
      <c r="B69" s="329" t="s">
        <v>126</v>
      </c>
      <c r="C69" s="329" t="b">
        <f>IF(OR(Inputs!C31="Yes"),Inputs!C32)</f>
        <v>0</v>
      </c>
    </row>
    <row r="70" spans="2:13" x14ac:dyDescent="0.4">
      <c r="F70" s="329"/>
      <c r="M70" s="345"/>
    </row>
    <row r="71" spans="2:13" x14ac:dyDescent="0.4">
      <c r="F71" s="329"/>
    </row>
  </sheetData>
  <sheetProtection algorithmName="SHA-512" hashValue="3MwfgJpnDi5ZqEco24Irxyc6PfHYIk5SUitrgerAsKASr5cZ/QvAb8vvV5LNKCnzLUdh0vWzlI2Tt/CdWgmw3A==" saltValue="Onjh0kA83nDOYdRB9jPvqg==" spinCount="100000"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99E9C0CFF9634C91DF7F8BF8187F83" ma:contentTypeVersion="15" ma:contentTypeDescription="Create a new document." ma:contentTypeScope="" ma:versionID="248a36c8c6c99ad89db0e024ec0c3c47">
  <xsd:schema xmlns:xsd="http://www.w3.org/2001/XMLSchema" xmlns:xs="http://www.w3.org/2001/XMLSchema" xmlns:p="http://schemas.microsoft.com/office/2006/metadata/properties" xmlns:ns2="b68b1172-5986-40c1-8f98-f513bf9e66eb" xmlns:ns3="bd48d211-e9d7-42ac-8dd0-cbfeef1eef4e" targetNamespace="http://schemas.microsoft.com/office/2006/metadata/properties" ma:root="true" ma:fieldsID="151f1dbc6a17b304b14320c695f0a0de" ns2:_="" ns3:_="">
    <xsd:import namespace="b68b1172-5986-40c1-8f98-f513bf9e66eb"/>
    <xsd:import namespace="bd48d211-e9d7-42ac-8dd0-cbfeef1eef4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8b1172-5986-40c1-8f98-f513bf9e66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A" ma:index="20" nillable="true" ma:displayName="A" ma:format="Image" ma:internalName="A">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d48d211-e9d7-42ac-8dd0-cbfeef1eef4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SharedContentType xmlns="Microsoft.SharePoint.Taxonomy.ContentTypeSync" SourceId="6e87900e-1e16-4887-aedf-8ded6dca3ae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A xmlns="b68b1172-5986-40c1-8f98-f513bf9e66eb">
      <Url xsi:nil="true"/>
      <Description xsi:nil="true"/>
    </A>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EC7A29-01BF-4236-8DF9-B103696B92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8b1172-5986-40c1-8f98-f513bf9e66eb"/>
    <ds:schemaRef ds:uri="bd48d211-e9d7-42ac-8dd0-cbfeef1eef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A799DD-4CCC-43D3-BC7E-D1A37F7FBDCF}">
  <ds:schemaRefs>
    <ds:schemaRef ds:uri="http://schemas.microsoft.com/office/2006/metadata/customXsn"/>
  </ds:schemaRefs>
</ds:datastoreItem>
</file>

<file path=customXml/itemProps3.xml><?xml version="1.0" encoding="utf-8"?>
<ds:datastoreItem xmlns:ds="http://schemas.openxmlformats.org/officeDocument/2006/customXml" ds:itemID="{69EF0D9D-5EF4-4695-A9D0-379494ED3B68}">
  <ds:schemaRefs>
    <ds:schemaRef ds:uri="Microsoft.SharePoint.Taxonomy.ContentTypeSync"/>
  </ds:schemaRefs>
</ds:datastoreItem>
</file>

<file path=customXml/itemProps4.xml><?xml version="1.0" encoding="utf-8"?>
<ds:datastoreItem xmlns:ds="http://schemas.openxmlformats.org/officeDocument/2006/customXml" ds:itemID="{D5FB2AFF-E632-454E-BF4C-3A2BE922ED65}">
  <ds:schemaRef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bd48d211-e9d7-42ac-8dd0-cbfeef1eef4e"/>
    <ds:schemaRef ds:uri="http://purl.org/dc/dcmitype/"/>
    <ds:schemaRef ds:uri="http://schemas.microsoft.com/office/infopath/2007/PartnerControls"/>
    <ds:schemaRef ds:uri="b68b1172-5986-40c1-8f98-f513bf9e66eb"/>
    <ds:schemaRef ds:uri="http://www.w3.org/XML/1998/namespace"/>
    <ds:schemaRef ds:uri="http://purl.org/dc/terms/"/>
  </ds:schemaRefs>
</ds:datastoreItem>
</file>

<file path=customXml/itemProps5.xml><?xml version="1.0" encoding="utf-8"?>
<ds:datastoreItem xmlns:ds="http://schemas.openxmlformats.org/officeDocument/2006/customXml" ds:itemID="{FCCBBC3A-EDBE-438B-8A6C-16B59CBDA6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IM Dashboard</vt:lpstr>
      <vt:lpstr>Inputs</vt:lpstr>
      <vt:lpstr>Data (do not delete)</vt:lpstr>
      <vt:lpstr>'IM Dashboard'!Print_Area</vt:lpstr>
      <vt:lpstr>Inputs!Print_Area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Dodd</dc:creator>
  <cp:lastModifiedBy>Ryan Tennyson</cp:lastModifiedBy>
  <cp:lastPrinted>2020-05-29T09:08:17Z</cp:lastPrinted>
  <dcterms:created xsi:type="dcterms:W3CDTF">2019-09-19T17:00:28Z</dcterms:created>
  <dcterms:modified xsi:type="dcterms:W3CDTF">2022-07-05T11:45:22Z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0x0101006099E9C0CFF9634C91DF7F8BF8187F83</vt:lpwstr>
  </property>
</Properties>
</file>